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fileSharing readOnlyRecommended="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4c34d339122c142/Desktop/KNHS/Outdoor 2026/"/>
    </mc:Choice>
  </mc:AlternateContent>
  <xr:revisionPtr revIDLastSave="2639" documentId="8_{FA0D646D-7DAF-43FA-B997-E5EB757BE6DE}" xr6:coauthVersionLast="47" xr6:coauthVersionMax="47" xr10:uidLastSave="{BD895209-BD4C-4B06-9954-DE6D9A5BCB33}"/>
  <bookViews>
    <workbookView xWindow="28680" yWindow="-120" windowWidth="29040" windowHeight="15720" tabRatio="601" activeTab="9" xr2:uid="{00000000-000D-0000-FFFF-FFFF00000000}"/>
  </bookViews>
  <sheets>
    <sheet name="B-ABC" sheetId="35" r:id="rId1"/>
    <sheet name="B-DE" sheetId="53" r:id="rId2"/>
    <sheet name="L1-ABC" sheetId="47" r:id="rId3"/>
    <sheet name="L1-DE" sheetId="54" r:id="rId4"/>
    <sheet name="L2-ABC" sheetId="48" r:id="rId5"/>
    <sheet name="L2-DE" sheetId="55" r:id="rId6"/>
    <sheet name="M1-AB" sheetId="56" r:id="rId7"/>
    <sheet name="M1-CDE" sheetId="49" r:id="rId8"/>
    <sheet name="M2-CDE" sheetId="50" r:id="rId9"/>
    <sheet name="Z1" sheetId="51" r:id="rId10"/>
    <sheet name="Z2" sheetId="52" r:id="rId11"/>
  </sheets>
  <definedNames>
    <definedName name="_xlnm._FilterDatabase" localSheetId="0" hidden="1">'B-ABC'!$A$1:$AO$7</definedName>
    <definedName name="_xlnm._FilterDatabase" localSheetId="5" hidden="1">'L2-DE'!$A$1:$AO$58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1" i="35" l="1" a="1"/>
  <c r="B21" i="35" s="1"/>
  <c r="C21" i="35" a="1"/>
  <c r="C21" i="35"/>
  <c r="B22" i="35" a="1"/>
  <c r="B22" i="35" s="1"/>
  <c r="C22" i="35" a="1"/>
  <c r="C22" i="35" s="1"/>
  <c r="K23" i="35"/>
  <c r="B23" i="35" s="1" a="1"/>
  <c r="B23" i="35" s="1"/>
  <c r="C24" i="35" a="1"/>
  <c r="C24" i="35" s="1"/>
  <c r="C25" i="35" a="1"/>
  <c r="C25" i="35" s="1"/>
  <c r="C26" i="35" a="1"/>
  <c r="C26" i="35"/>
  <c r="B27" i="35" a="1"/>
  <c r="B27" i="35" s="1"/>
  <c r="C27" i="35" a="1"/>
  <c r="C27" i="35" s="1"/>
  <c r="H2" i="35"/>
  <c r="J2" i="35"/>
  <c r="B3" i="35" a="1"/>
  <c r="B3" i="35" s="1"/>
  <c r="C3" i="35" a="1"/>
  <c r="C3" i="35" s="1"/>
  <c r="B4" i="35" a="1"/>
  <c r="B4" i="35" s="1"/>
  <c r="C4" i="35" a="1"/>
  <c r="C4" i="35" s="1"/>
  <c r="J5" i="35"/>
  <c r="B5" i="35" s="1" a="1"/>
  <c r="B5" i="35" s="1"/>
  <c r="B6" i="35" a="1"/>
  <c r="B6" i="35" s="1"/>
  <c r="C6" i="35" a="1"/>
  <c r="C6" i="35"/>
  <c r="H7" i="35"/>
  <c r="C7" i="35" s="1" a="1"/>
  <c r="C7" i="35" s="1"/>
  <c r="J8" i="35"/>
  <c r="B8" i="35" s="1" a="1"/>
  <c r="B8" i="35" s="1"/>
  <c r="H9" i="35"/>
  <c r="J9" i="35"/>
  <c r="B10" i="35" a="1"/>
  <c r="B10" i="35" s="1"/>
  <c r="C10" i="35" a="1"/>
  <c r="C10" i="35" s="1"/>
  <c r="H11" i="35"/>
  <c r="C11" i="35" s="1" a="1"/>
  <c r="C11" i="35" s="1"/>
  <c r="B12" i="35" a="1"/>
  <c r="B12" i="35" s="1"/>
  <c r="C12" i="35" a="1"/>
  <c r="C12" i="35" s="1"/>
  <c r="C53" i="53" a="1"/>
  <c r="C53" i="53" s="1"/>
  <c r="C18" i="35" a="1"/>
  <c r="C18" i="35" s="1"/>
  <c r="C13" i="35" a="1"/>
  <c r="C13" i="35" s="1"/>
  <c r="C16" i="54" a="1"/>
  <c r="C16" i="54" s="1"/>
  <c r="C24" i="54" a="1"/>
  <c r="C24" i="54" s="1"/>
  <c r="C25" i="54" a="1"/>
  <c r="C25" i="54" s="1"/>
  <c r="C2" i="54" a="1"/>
  <c r="C2" i="54" s="1"/>
  <c r="C18" i="54" a="1"/>
  <c r="C18" i="54" s="1"/>
  <c r="C14" i="54" a="1"/>
  <c r="C14" i="54" s="1"/>
  <c r="C27" i="53" a="1"/>
  <c r="C27" i="53" s="1"/>
  <c r="C28" i="53" a="1"/>
  <c r="C28" i="53" s="1"/>
  <c r="C29" i="53" a="1"/>
  <c r="C29" i="53" s="1"/>
  <c r="C18" i="53" a="1"/>
  <c r="C18" i="53" s="1"/>
  <c r="C31" i="53" a="1"/>
  <c r="C31" i="53" s="1"/>
  <c r="C5" i="53" a="1"/>
  <c r="C5" i="53" s="1"/>
  <c r="C32" i="53" a="1"/>
  <c r="C32" i="53" s="1"/>
  <c r="C33" i="53" a="1"/>
  <c r="C33" i="53" s="1"/>
  <c r="C10" i="53" a="1"/>
  <c r="C10" i="53" s="1"/>
  <c r="C34" i="53" a="1"/>
  <c r="C34" i="53" s="1"/>
  <c r="C35" i="53" a="1"/>
  <c r="C35" i="53" s="1"/>
  <c r="C36" i="53" a="1"/>
  <c r="C36" i="53" s="1"/>
  <c r="C37" i="53" a="1"/>
  <c r="C37" i="53" s="1"/>
  <c r="C39" i="53" a="1"/>
  <c r="C39" i="53" s="1"/>
  <c r="C40" i="53" a="1"/>
  <c r="C40" i="53" s="1"/>
  <c r="C41" i="53" a="1"/>
  <c r="C41" i="53" s="1"/>
  <c r="C13" i="53" a="1"/>
  <c r="C13" i="53" s="1"/>
  <c r="C8" i="53" a="1"/>
  <c r="C8" i="53" s="1"/>
  <c r="C43" i="53" a="1"/>
  <c r="C43" i="53" s="1"/>
  <c r="C44" i="53" a="1"/>
  <c r="C44" i="53" s="1"/>
  <c r="C45" i="53" a="1"/>
  <c r="C45" i="53" s="1"/>
  <c r="C46" i="53" a="1"/>
  <c r="C46" i="53" s="1"/>
  <c r="C3" i="53" a="1"/>
  <c r="C3" i="53" s="1"/>
  <c r="C47" i="53" a="1"/>
  <c r="C47" i="53" s="1"/>
  <c r="C48" i="53" a="1"/>
  <c r="C48" i="53" s="1"/>
  <c r="C49" i="53" a="1"/>
  <c r="C49" i="53" s="1"/>
  <c r="C50" i="53" a="1"/>
  <c r="C50" i="53" s="1"/>
  <c r="C52" i="53" a="1"/>
  <c r="C52" i="53" s="1"/>
  <c r="C19" i="53" a="1"/>
  <c r="C19" i="53" s="1"/>
  <c r="C55" i="53" a="1"/>
  <c r="C55" i="53" s="1"/>
  <c r="C56" i="53" a="1"/>
  <c r="C56" i="53" s="1"/>
  <c r="C57" i="53" a="1"/>
  <c r="C57" i="53" s="1"/>
  <c r="C17" i="53" a="1"/>
  <c r="C17" i="53" s="1"/>
  <c r="C23" i="53" a="1"/>
  <c r="C23" i="53" s="1"/>
  <c r="C25" i="53" a="1"/>
  <c r="C25" i="53" s="1"/>
  <c r="C26" i="53" a="1"/>
  <c r="C26" i="53" s="1"/>
  <c r="B4" i="52" a="1"/>
  <c r="B4" i="52" s="1"/>
  <c r="C21" i="54" a="1"/>
  <c r="C21" i="54" s="1"/>
  <c r="B3" i="52" a="1"/>
  <c r="B3" i="52" s="1"/>
  <c r="B5" i="52" a="1"/>
  <c r="B5" i="52" s="1"/>
  <c r="B6" i="52" a="1"/>
  <c r="B6" i="52" s="1"/>
  <c r="B7" i="52" a="1"/>
  <c r="B7" i="52" s="1"/>
  <c r="B8" i="52" a="1"/>
  <c r="B8" i="52" s="1"/>
  <c r="B9" i="52" a="1"/>
  <c r="B9" i="52" s="1"/>
  <c r="B10" i="52" a="1"/>
  <c r="B10" i="52" s="1"/>
  <c r="B11" i="52" a="1"/>
  <c r="B11" i="52" s="1"/>
  <c r="B12" i="52" a="1"/>
  <c r="B12" i="52" s="1"/>
  <c r="B13" i="52" a="1"/>
  <c r="B13" i="52" s="1"/>
  <c r="B14" i="52" a="1"/>
  <c r="B14" i="52" s="1"/>
  <c r="B15" i="52" a="1"/>
  <c r="B15" i="52" s="1"/>
  <c r="B16" i="52" a="1"/>
  <c r="B16" i="52" s="1"/>
  <c r="B17" i="52" a="1"/>
  <c r="B17" i="52" s="1"/>
  <c r="B18" i="52" a="1"/>
  <c r="B18" i="52" s="1"/>
  <c r="B19" i="52" a="1"/>
  <c r="B19" i="52" s="1"/>
  <c r="B20" i="52" a="1"/>
  <c r="B20" i="52" s="1"/>
  <c r="B21" i="52" a="1"/>
  <c r="B21" i="52" s="1"/>
  <c r="B22" i="52" a="1"/>
  <c r="B22" i="52" s="1"/>
  <c r="B23" i="52" a="1"/>
  <c r="B23" i="52" s="1"/>
  <c r="B24" i="52" a="1"/>
  <c r="B24" i="52" s="1"/>
  <c r="B25" i="52" a="1"/>
  <c r="B25" i="52" s="1"/>
  <c r="B26" i="52" a="1"/>
  <c r="B26" i="52" s="1"/>
  <c r="B27" i="52" a="1"/>
  <c r="B27" i="52" s="1"/>
  <c r="B28" i="52" a="1"/>
  <c r="B28" i="52" s="1"/>
  <c r="B29" i="52" a="1"/>
  <c r="B29" i="52" s="1"/>
  <c r="B30" i="52" a="1"/>
  <c r="B30" i="52" s="1"/>
  <c r="B31" i="52" a="1"/>
  <c r="B31" i="52" s="1"/>
  <c r="B32" i="52" a="1"/>
  <c r="B32" i="52" s="1"/>
  <c r="B33" i="52" a="1"/>
  <c r="B33" i="52" s="1"/>
  <c r="B2" i="52" a="1"/>
  <c r="B2" i="52" s="1"/>
  <c r="B7" i="51" a="1"/>
  <c r="B7" i="51" s="1"/>
  <c r="B9" i="51" a="1"/>
  <c r="B9" i="51" s="1"/>
  <c r="B6" i="51" a="1"/>
  <c r="B6" i="51" s="1"/>
  <c r="B5" i="51" a="1"/>
  <c r="B5" i="51" s="1"/>
  <c r="B10" i="51" a="1"/>
  <c r="B10" i="51" s="1"/>
  <c r="B4" i="51" a="1"/>
  <c r="B4" i="51" s="1"/>
  <c r="B3" i="51" a="1"/>
  <c r="B3" i="51" s="1"/>
  <c r="B8" i="51" a="1"/>
  <c r="B8" i="51" s="1"/>
  <c r="C7" i="50" a="1"/>
  <c r="C7" i="50" s="1"/>
  <c r="K38" i="53"/>
  <c r="C38" i="53" s="1" a="1"/>
  <c r="C38" i="53" s="1"/>
  <c r="K9" i="53"/>
  <c r="C9" i="53" s="1" a="1"/>
  <c r="C9" i="53" s="1"/>
  <c r="C6" i="53" a="1"/>
  <c r="C6" i="53" s="1"/>
  <c r="K6" i="54"/>
  <c r="C6" i="54" s="1" a="1"/>
  <c r="C6" i="54" s="1"/>
  <c r="C14" i="35" a="1"/>
  <c r="C14" i="35" s="1"/>
  <c r="J2" i="51"/>
  <c r="B2" i="51" s="1" a="1"/>
  <c r="B2" i="51" s="1"/>
  <c r="K6" i="50"/>
  <c r="C6" i="50" s="1" a="1"/>
  <c r="C6" i="50" s="1"/>
  <c r="K5" i="50"/>
  <c r="C5" i="50" s="1" a="1"/>
  <c r="C5" i="50" s="1"/>
  <c r="K11" i="49"/>
  <c r="C11" i="49" s="1" a="1"/>
  <c r="C11" i="49" s="1"/>
  <c r="K3" i="49"/>
  <c r="C3" i="49" s="1" a="1"/>
  <c r="C3" i="49" s="1"/>
  <c r="K6" i="55"/>
  <c r="K11" i="55"/>
  <c r="B11" i="55" s="1" a="1"/>
  <c r="B11" i="55" s="1"/>
  <c r="K7" i="48"/>
  <c r="C7" i="48" s="1" a="1"/>
  <c r="C7" i="48" s="1"/>
  <c r="K4" i="54"/>
  <c r="C4" i="54" s="1" a="1"/>
  <c r="C4" i="54" s="1"/>
  <c r="K14" i="47"/>
  <c r="K7" i="53"/>
  <c r="C7" i="53" s="1" a="1"/>
  <c r="C7" i="53" s="1"/>
  <c r="K16" i="53"/>
  <c r="C16" i="53" s="1" a="1"/>
  <c r="C16" i="53" s="1"/>
  <c r="J24" i="53"/>
  <c r="C24" i="53" s="1" a="1"/>
  <c r="C24" i="53" s="1"/>
  <c r="J21" i="53"/>
  <c r="J42" i="53"/>
  <c r="C42" i="53" s="1" a="1"/>
  <c r="C42" i="53" s="1"/>
  <c r="J14" i="53"/>
  <c r="J12" i="53"/>
  <c r="J22" i="53"/>
  <c r="C22" i="53" s="1" a="1"/>
  <c r="C22" i="53" s="1"/>
  <c r="J2" i="53"/>
  <c r="C2" i="53" s="1" a="1"/>
  <c r="C2" i="53" s="1"/>
  <c r="J13" i="49"/>
  <c r="B13" i="49" s="1" a="1"/>
  <c r="B13" i="49" s="1"/>
  <c r="J2" i="49"/>
  <c r="J2" i="48"/>
  <c r="J5" i="48"/>
  <c r="C5" i="48" s="1" a="1"/>
  <c r="C5" i="48" s="1"/>
  <c r="J3" i="48"/>
  <c r="J4" i="48"/>
  <c r="C4" i="48" s="1" a="1"/>
  <c r="C4" i="48" s="1"/>
  <c r="J19" i="54"/>
  <c r="J17" i="54"/>
  <c r="J15" i="54"/>
  <c r="C15" i="54" s="1" a="1"/>
  <c r="C15" i="54" s="1"/>
  <c r="J9" i="54"/>
  <c r="C9" i="54" s="1" a="1"/>
  <c r="C9" i="54" s="1"/>
  <c r="J20" i="54"/>
  <c r="J3" i="54"/>
  <c r="J5" i="54"/>
  <c r="J10" i="54"/>
  <c r="J6" i="47"/>
  <c r="J8" i="47"/>
  <c r="J20" i="35"/>
  <c r="J15" i="35"/>
  <c r="J19" i="35"/>
  <c r="J2" i="56"/>
  <c r="B2" i="56" s="1" a="1"/>
  <c r="B2" i="56" s="1"/>
  <c r="C66" i="56" a="1"/>
  <c r="C66" i="56" s="1"/>
  <c r="B66" i="56" a="1"/>
  <c r="B66" i="56" s="1"/>
  <c r="C65" i="56" a="1"/>
  <c r="C65" i="56" s="1"/>
  <c r="B65" i="56" a="1"/>
  <c r="B65" i="56" s="1"/>
  <c r="C64" i="56" a="1"/>
  <c r="C64" i="56" s="1"/>
  <c r="B64" i="56" a="1"/>
  <c r="B64" i="56" s="1"/>
  <c r="C63" i="56" a="1"/>
  <c r="C63" i="56" s="1"/>
  <c r="B63" i="56" a="1"/>
  <c r="B63" i="56" s="1"/>
  <c r="C62" i="56" a="1"/>
  <c r="C62" i="56" s="1"/>
  <c r="B62" i="56" a="1"/>
  <c r="B62" i="56" s="1"/>
  <c r="C61" i="56" a="1"/>
  <c r="C61" i="56" s="1"/>
  <c r="B61" i="56" a="1"/>
  <c r="B61" i="56" s="1"/>
  <c r="C60" i="56" a="1"/>
  <c r="C60" i="56" s="1"/>
  <c r="B60" i="56" a="1"/>
  <c r="B60" i="56" s="1"/>
  <c r="C59" i="56" a="1"/>
  <c r="C59" i="56" s="1"/>
  <c r="B59" i="56" a="1"/>
  <c r="B59" i="56" s="1"/>
  <c r="C58" i="56" a="1"/>
  <c r="C58" i="56" s="1"/>
  <c r="B58" i="56" a="1"/>
  <c r="B58" i="56" s="1"/>
  <c r="C57" i="56" a="1"/>
  <c r="C57" i="56" s="1"/>
  <c r="B57" i="56" a="1"/>
  <c r="B57" i="56" s="1"/>
  <c r="C56" i="56" a="1"/>
  <c r="C56" i="56" s="1"/>
  <c r="B56" i="56" a="1"/>
  <c r="B56" i="56" s="1"/>
  <c r="C55" i="56" a="1"/>
  <c r="C55" i="56" s="1"/>
  <c r="B55" i="56" a="1"/>
  <c r="B55" i="56" s="1"/>
  <c r="C54" i="56" a="1"/>
  <c r="C54" i="56" s="1"/>
  <c r="B54" i="56" a="1"/>
  <c r="B54" i="56" s="1"/>
  <c r="C53" i="56" a="1"/>
  <c r="C53" i="56" s="1"/>
  <c r="B53" i="56" a="1"/>
  <c r="B53" i="56" s="1"/>
  <c r="C52" i="56" a="1"/>
  <c r="C52" i="56" s="1"/>
  <c r="B52" i="56" a="1"/>
  <c r="B52" i="56" s="1"/>
  <c r="C51" i="56" a="1"/>
  <c r="C51" i="56" s="1"/>
  <c r="B51" i="56" a="1"/>
  <c r="B51" i="56" s="1"/>
  <c r="C50" i="56" a="1"/>
  <c r="C50" i="56" s="1"/>
  <c r="B50" i="56" a="1"/>
  <c r="B50" i="56" s="1"/>
  <c r="C49" i="56" a="1"/>
  <c r="C49" i="56" s="1"/>
  <c r="B49" i="56" a="1"/>
  <c r="B49" i="56" s="1"/>
  <c r="C48" i="56" a="1"/>
  <c r="C48" i="56" s="1"/>
  <c r="B48" i="56" a="1"/>
  <c r="B48" i="56" s="1"/>
  <c r="C47" i="56" a="1"/>
  <c r="C47" i="56" s="1"/>
  <c r="B47" i="56" a="1"/>
  <c r="B47" i="56" s="1"/>
  <c r="C46" i="56" a="1"/>
  <c r="C46" i="56" s="1"/>
  <c r="B46" i="56" a="1"/>
  <c r="B46" i="56" s="1"/>
  <c r="C45" i="56" a="1"/>
  <c r="C45" i="56" s="1"/>
  <c r="B45" i="56" a="1"/>
  <c r="B45" i="56" s="1"/>
  <c r="C44" i="56" a="1"/>
  <c r="C44" i="56" s="1"/>
  <c r="B44" i="56" a="1"/>
  <c r="B44" i="56" s="1"/>
  <c r="C43" i="56" a="1"/>
  <c r="C43" i="56" s="1"/>
  <c r="B43" i="56" a="1"/>
  <c r="B43" i="56" s="1"/>
  <c r="C42" i="56" a="1"/>
  <c r="C42" i="56" s="1"/>
  <c r="B42" i="56" a="1"/>
  <c r="B42" i="56" s="1"/>
  <c r="C41" i="56" a="1"/>
  <c r="C41" i="56" s="1"/>
  <c r="B41" i="56" a="1"/>
  <c r="B41" i="56" s="1"/>
  <c r="C40" i="56" a="1"/>
  <c r="C40" i="56" s="1"/>
  <c r="B40" i="56" a="1"/>
  <c r="B40" i="56" s="1"/>
  <c r="C39" i="56" a="1"/>
  <c r="C39" i="56" s="1"/>
  <c r="B39" i="56" a="1"/>
  <c r="B39" i="56" s="1"/>
  <c r="C38" i="56" a="1"/>
  <c r="C38" i="56" s="1"/>
  <c r="B38" i="56" a="1"/>
  <c r="B38" i="56" s="1"/>
  <c r="C37" i="56" a="1"/>
  <c r="C37" i="56" s="1"/>
  <c r="B37" i="56" a="1"/>
  <c r="B37" i="56" s="1"/>
  <c r="C36" i="56" a="1"/>
  <c r="C36" i="56" s="1"/>
  <c r="B36" i="56" a="1"/>
  <c r="B36" i="56" s="1"/>
  <c r="C35" i="56" a="1"/>
  <c r="C35" i="56" s="1"/>
  <c r="B35" i="56" a="1"/>
  <c r="B35" i="56" s="1"/>
  <c r="C34" i="56" a="1"/>
  <c r="C34" i="56" s="1"/>
  <c r="B34" i="56" a="1"/>
  <c r="B34" i="56" s="1"/>
  <c r="C33" i="56" a="1"/>
  <c r="C33" i="56" s="1"/>
  <c r="B33" i="56" a="1"/>
  <c r="B33" i="56" s="1"/>
  <c r="C32" i="56" a="1"/>
  <c r="C32" i="56" s="1"/>
  <c r="B32" i="56" a="1"/>
  <c r="B32" i="56" s="1"/>
  <c r="C31" i="56" a="1"/>
  <c r="C31" i="56" s="1"/>
  <c r="B31" i="56" a="1"/>
  <c r="B31" i="56" s="1"/>
  <c r="C30" i="56" a="1"/>
  <c r="C30" i="56" s="1"/>
  <c r="B30" i="56" a="1"/>
  <c r="B30" i="56" s="1"/>
  <c r="C29" i="56" a="1"/>
  <c r="C29" i="56" s="1"/>
  <c r="B29" i="56" a="1"/>
  <c r="B29" i="56" s="1"/>
  <c r="C28" i="56" a="1"/>
  <c r="C28" i="56" s="1"/>
  <c r="B28" i="56" a="1"/>
  <c r="B28" i="56" s="1"/>
  <c r="C27" i="56" a="1"/>
  <c r="C27" i="56" s="1"/>
  <c r="B27" i="56" a="1"/>
  <c r="B27" i="56" s="1"/>
  <c r="C26" i="56" a="1"/>
  <c r="C26" i="56" s="1"/>
  <c r="B26" i="56" a="1"/>
  <c r="B26" i="56" s="1"/>
  <c r="C25" i="56" a="1"/>
  <c r="C25" i="56" s="1"/>
  <c r="B25" i="56" a="1"/>
  <c r="B25" i="56" s="1"/>
  <c r="C24" i="56" a="1"/>
  <c r="C24" i="56" s="1"/>
  <c r="B24" i="56" a="1"/>
  <c r="B24" i="56" s="1"/>
  <c r="C23" i="56" a="1"/>
  <c r="C23" i="56" s="1"/>
  <c r="B23" i="56" a="1"/>
  <c r="B23" i="56" s="1"/>
  <c r="C22" i="56" a="1"/>
  <c r="C22" i="56" s="1"/>
  <c r="B22" i="56" a="1"/>
  <c r="B22" i="56" s="1"/>
  <c r="C21" i="56" a="1"/>
  <c r="C21" i="56" s="1"/>
  <c r="B21" i="56" a="1"/>
  <c r="B21" i="56" s="1"/>
  <c r="C20" i="56" a="1"/>
  <c r="C20" i="56" s="1"/>
  <c r="B20" i="56" a="1"/>
  <c r="B20" i="56" s="1"/>
  <c r="C19" i="56" a="1"/>
  <c r="C19" i="56" s="1"/>
  <c r="B19" i="56" a="1"/>
  <c r="B19" i="56" s="1"/>
  <c r="C18" i="56" a="1"/>
  <c r="C18" i="56" s="1"/>
  <c r="B18" i="56" a="1"/>
  <c r="B18" i="56" s="1"/>
  <c r="C17" i="56" a="1"/>
  <c r="C17" i="56" s="1"/>
  <c r="B17" i="56" a="1"/>
  <c r="B17" i="56" s="1"/>
  <c r="C16" i="56" a="1"/>
  <c r="C16" i="56" s="1"/>
  <c r="B16" i="56" a="1"/>
  <c r="B16" i="56" s="1"/>
  <c r="C15" i="56" a="1"/>
  <c r="C15" i="56" s="1"/>
  <c r="B15" i="56" a="1"/>
  <c r="B15" i="56" s="1"/>
  <c r="C14" i="56" a="1"/>
  <c r="C14" i="56" s="1"/>
  <c r="B14" i="56" a="1"/>
  <c r="B14" i="56" s="1"/>
  <c r="C13" i="56" a="1"/>
  <c r="C13" i="56" s="1"/>
  <c r="B13" i="56" a="1"/>
  <c r="B13" i="56" s="1"/>
  <c r="C12" i="56" a="1"/>
  <c r="C12" i="56" s="1"/>
  <c r="B12" i="56" a="1"/>
  <c r="B12" i="56" s="1"/>
  <c r="C11" i="56" a="1"/>
  <c r="C11" i="56" s="1"/>
  <c r="B11" i="56" a="1"/>
  <c r="B11" i="56" s="1"/>
  <c r="C10" i="56" a="1"/>
  <c r="C10" i="56" s="1"/>
  <c r="B10" i="56" a="1"/>
  <c r="B10" i="56" s="1"/>
  <c r="C9" i="56" a="1"/>
  <c r="C9" i="56" s="1"/>
  <c r="B9" i="56" a="1"/>
  <c r="B9" i="56" s="1"/>
  <c r="C8" i="56" a="1"/>
  <c r="C8" i="56" s="1"/>
  <c r="B8" i="56" a="1"/>
  <c r="B8" i="56" s="1"/>
  <c r="C7" i="56" a="1"/>
  <c r="C7" i="56" s="1"/>
  <c r="B7" i="56" a="1"/>
  <c r="B7" i="56" s="1"/>
  <c r="C6" i="56" a="1"/>
  <c r="C6" i="56" s="1"/>
  <c r="B6" i="56" a="1"/>
  <c r="B6" i="56" s="1"/>
  <c r="C5" i="56" a="1"/>
  <c r="C5" i="56" s="1"/>
  <c r="B5" i="56" a="1"/>
  <c r="B5" i="56" s="1"/>
  <c r="C4" i="56" a="1"/>
  <c r="C4" i="56" s="1"/>
  <c r="B4" i="56" a="1"/>
  <c r="B4" i="56" s="1"/>
  <c r="C3" i="56" a="1"/>
  <c r="C3" i="56" s="1"/>
  <c r="B3" i="56" a="1"/>
  <c r="B3" i="56" s="1"/>
  <c r="C2" i="56" a="1"/>
  <c r="C2" i="56" s="1"/>
  <c r="J2" i="50"/>
  <c r="H17" i="35"/>
  <c r="C17" i="35" s="1" a="1"/>
  <c r="C17" i="35" s="1"/>
  <c r="H19" i="35"/>
  <c r="H20" i="35"/>
  <c r="H16" i="35"/>
  <c r="C16" i="35" s="1" a="1"/>
  <c r="C16" i="35" s="1"/>
  <c r="H15" i="35"/>
  <c r="H11" i="53"/>
  <c r="C11" i="53" s="1" a="1"/>
  <c r="C11" i="53" s="1"/>
  <c r="H4" i="53"/>
  <c r="C4" i="53" s="1" a="1"/>
  <c r="C4" i="53" s="1"/>
  <c r="H15" i="53"/>
  <c r="C15" i="53" s="1" a="1"/>
  <c r="C15" i="53" s="1"/>
  <c r="H14" i="53"/>
  <c r="H30" i="53"/>
  <c r="C30" i="53" s="1" a="1"/>
  <c r="C30" i="53" s="1"/>
  <c r="H21" i="53"/>
  <c r="H51" i="53"/>
  <c r="C51" i="53" s="1" a="1"/>
  <c r="C51" i="53" s="1"/>
  <c r="H58" i="53"/>
  <c r="C58" i="53" s="1" a="1"/>
  <c r="C58" i="53" s="1"/>
  <c r="H20" i="53"/>
  <c r="C20" i="53" s="1" a="1"/>
  <c r="C20" i="53" s="1"/>
  <c r="H12" i="53"/>
  <c r="H54" i="53"/>
  <c r="C54" i="53" s="1" a="1"/>
  <c r="C54" i="53" s="1"/>
  <c r="H11" i="47"/>
  <c r="H6" i="47"/>
  <c r="H5" i="47"/>
  <c r="C5" i="47" s="1" a="1"/>
  <c r="C5" i="47" s="1"/>
  <c r="H19" i="54"/>
  <c r="C19" i="54" s="1" a="1"/>
  <c r="C19" i="54" s="1"/>
  <c r="H3" i="54"/>
  <c r="H17" i="54"/>
  <c r="H20" i="54"/>
  <c r="H12" i="54"/>
  <c r="H10" i="54"/>
  <c r="H8" i="54"/>
  <c r="C8" i="54" s="1" a="1"/>
  <c r="C8" i="54" s="1"/>
  <c r="H7" i="54"/>
  <c r="C7" i="54" s="1" a="1"/>
  <c r="C7" i="54" s="1"/>
  <c r="H5" i="54"/>
  <c r="H5" i="48"/>
  <c r="H4" i="48"/>
  <c r="H3" i="48"/>
  <c r="C3" i="48" s="1" a="1"/>
  <c r="C3" i="48" s="1"/>
  <c r="H2" i="48"/>
  <c r="C2" i="48" s="1" a="1"/>
  <c r="C2" i="48" s="1"/>
  <c r="H5" i="55"/>
  <c r="C5" i="55" s="1" a="1"/>
  <c r="C5" i="55" s="1"/>
  <c r="H3" i="55"/>
  <c r="B3" i="55" s="1" a="1"/>
  <c r="B3" i="55" s="1"/>
  <c r="H2" i="55"/>
  <c r="H2" i="49"/>
  <c r="C2" i="49" s="1" a="1"/>
  <c r="C2" i="49" s="1"/>
  <c r="H11" i="50"/>
  <c r="B11" i="50" s="1" a="1"/>
  <c r="B11" i="50" s="1"/>
  <c r="H2" i="50"/>
  <c r="H8" i="50"/>
  <c r="C8" i="50" s="1" a="1"/>
  <c r="C8" i="50" s="1"/>
  <c r="H3" i="50"/>
  <c r="C3" i="50" s="1" a="1"/>
  <c r="C3" i="50" s="1"/>
  <c r="H13" i="50"/>
  <c r="C13" i="50" s="1" a="1"/>
  <c r="C13" i="50" s="1"/>
  <c r="C10" i="49" a="1"/>
  <c r="C10" i="49" s="1"/>
  <c r="C8" i="55" a="1"/>
  <c r="C8" i="55" s="1"/>
  <c r="B18" i="35" a="1"/>
  <c r="B18" i="35" s="1"/>
  <c r="C22" i="54" a="1"/>
  <c r="C22" i="54" s="1"/>
  <c r="C11" i="54" a="1"/>
  <c r="C11" i="54" s="1"/>
  <c r="C7" i="55" a="1"/>
  <c r="C7" i="55" s="1"/>
  <c r="B36" i="53" a="1"/>
  <c r="B36" i="53" s="1"/>
  <c r="C5" i="49" a="1"/>
  <c r="C5" i="49" s="1"/>
  <c r="C4" i="55" a="1"/>
  <c r="C4" i="55" s="1"/>
  <c r="B32" i="53" a="1"/>
  <c r="B32" i="53" s="1"/>
  <c r="C12" i="55" a="1"/>
  <c r="C12" i="55" s="1"/>
  <c r="B12" i="55" a="1"/>
  <c r="B12" i="55" s="1"/>
  <c r="C10" i="55" a="1"/>
  <c r="C10" i="55" s="1"/>
  <c r="B10" i="55" a="1"/>
  <c r="B10" i="55" s="1"/>
  <c r="C9" i="55" a="1"/>
  <c r="C9" i="55" s="1"/>
  <c r="B9" i="55" a="1"/>
  <c r="B9" i="55" s="1"/>
  <c r="C23" i="54" a="1"/>
  <c r="C23" i="54" s="1"/>
  <c r="B23" i="54" a="1"/>
  <c r="B23" i="54" s="1"/>
  <c r="B14" i="54" a="1"/>
  <c r="B14" i="54" s="1"/>
  <c r="B2" i="54" a="1"/>
  <c r="B2" i="54" s="1"/>
  <c r="B16" i="54" a="1"/>
  <c r="B16" i="54" s="1"/>
  <c r="C13" i="54" a="1"/>
  <c r="C13" i="54" s="1"/>
  <c r="B13" i="54" a="1"/>
  <c r="B13" i="54" s="1"/>
  <c r="B22" i="54" a="1"/>
  <c r="B22" i="54" s="1"/>
  <c r="B18" i="53" a="1"/>
  <c r="B18" i="53" s="1"/>
  <c r="B6" i="53" a="1"/>
  <c r="B6" i="53" s="1"/>
  <c r="B29" i="53" a="1"/>
  <c r="B29" i="53" s="1"/>
  <c r="C4" i="50" a="1"/>
  <c r="C4" i="50" s="1"/>
  <c r="B4" i="50" a="1"/>
  <c r="B4" i="50" s="1"/>
  <c r="C10" i="50" a="1"/>
  <c r="C10" i="50" s="1"/>
  <c r="B10" i="50" a="1"/>
  <c r="B10" i="50" s="1"/>
  <c r="B7" i="50" a="1"/>
  <c r="B7" i="50" s="1"/>
  <c r="C9" i="50" a="1"/>
  <c r="C9" i="50" s="1"/>
  <c r="B9" i="50" a="1"/>
  <c r="B9" i="50" s="1"/>
  <c r="C12" i="50" a="1"/>
  <c r="C12" i="50" s="1"/>
  <c r="B12" i="50" a="1"/>
  <c r="B12" i="50" s="1"/>
  <c r="C12" i="49" a="1"/>
  <c r="C12" i="49" s="1"/>
  <c r="B12" i="49" a="1"/>
  <c r="B12" i="49" s="1"/>
  <c r="C14" i="49" a="1"/>
  <c r="C14" i="49" s="1"/>
  <c r="B14" i="49" a="1"/>
  <c r="B14" i="49" s="1"/>
  <c r="C7" i="49" a="1"/>
  <c r="C7" i="49" s="1"/>
  <c r="B7" i="49" a="1"/>
  <c r="B7" i="49" s="1"/>
  <c r="C9" i="49" a="1"/>
  <c r="C9" i="49" s="1"/>
  <c r="B9" i="49" a="1"/>
  <c r="B9" i="49" s="1"/>
  <c r="C8" i="49" a="1"/>
  <c r="C8" i="49" s="1"/>
  <c r="B8" i="49" a="1"/>
  <c r="B8" i="49" s="1"/>
  <c r="C6" i="49" a="1"/>
  <c r="C6" i="49" s="1"/>
  <c r="B6" i="49" a="1"/>
  <c r="B6" i="49" s="1"/>
  <c r="C13" i="47" a="1"/>
  <c r="C13" i="47" s="1"/>
  <c r="B13" i="47" a="1"/>
  <c r="B13" i="47" s="1"/>
  <c r="C7" i="47" a="1"/>
  <c r="C7" i="47" s="1"/>
  <c r="B7" i="47" a="1"/>
  <c r="B7" i="47" s="1"/>
  <c r="C2" i="47" a="1"/>
  <c r="C2" i="47" s="1"/>
  <c r="B2" i="47" a="1"/>
  <c r="B2" i="47" s="1"/>
  <c r="C3" i="47" a="1"/>
  <c r="C3" i="47" s="1"/>
  <c r="B3" i="47" a="1"/>
  <c r="B3" i="47" s="1"/>
  <c r="C12" i="47" a="1"/>
  <c r="C12" i="47" s="1"/>
  <c r="B12" i="47" a="1"/>
  <c r="B12" i="47" s="1"/>
  <c r="C9" i="47" a="1"/>
  <c r="C9" i="47" s="1"/>
  <c r="B9" i="47" a="1"/>
  <c r="B9" i="47" s="1"/>
  <c r="C10" i="47" a="1"/>
  <c r="C10" i="47" s="1"/>
  <c r="B10" i="47" a="1"/>
  <c r="B10" i="47" s="1"/>
  <c r="B7" i="48" a="1"/>
  <c r="B7" i="48" s="1"/>
  <c r="C6" i="48" a="1"/>
  <c r="C6" i="48" s="1"/>
  <c r="B6" i="48" a="1"/>
  <c r="B6" i="48" s="1"/>
  <c r="B5" i="48" a="1"/>
  <c r="B5" i="48" s="1"/>
  <c r="B13" i="35" a="1"/>
  <c r="B13" i="35" s="1"/>
  <c r="B6" i="50" l="1" a="1"/>
  <c r="B6" i="50" s="1"/>
  <c r="B2" i="48" a="1"/>
  <c r="B2" i="48" s="1"/>
  <c r="C2" i="35" a="1"/>
  <c r="C2" i="35" s="1"/>
  <c r="C19" i="35" a="1"/>
  <c r="C19" i="35" s="1"/>
  <c r="B9" i="35" a="1"/>
  <c r="B9" i="35" s="1"/>
  <c r="C5" i="35" a="1"/>
  <c r="C5" i="35" s="1"/>
  <c r="B11" i="35" a="1"/>
  <c r="B11" i="35" s="1"/>
  <c r="C9" i="35" a="1"/>
  <c r="C9" i="35" s="1"/>
  <c r="B7" i="35" a="1"/>
  <c r="B7" i="35" s="1"/>
  <c r="C23" i="35" a="1"/>
  <c r="C23" i="35" s="1"/>
  <c r="B2" i="35" a="1"/>
  <c r="B2" i="35" s="1"/>
  <c r="C8" i="35" a="1"/>
  <c r="C8" i="35" s="1"/>
  <c r="C11" i="50" a="1"/>
  <c r="C11" i="50" s="1"/>
  <c r="C20" i="35" a="1"/>
  <c r="C20" i="35" s="1"/>
  <c r="C12" i="53" a="1"/>
  <c r="C12" i="53" s="1"/>
  <c r="C21" i="53" a="1"/>
  <c r="C21" i="53" s="1"/>
  <c r="C5" i="54" a="1"/>
  <c r="C5" i="54" s="1"/>
  <c r="C3" i="54" a="1"/>
  <c r="C3" i="54" s="1"/>
  <c r="B5" i="50" a="1"/>
  <c r="B5" i="50" s="1"/>
  <c r="B9" i="54" a="1"/>
  <c r="B9" i="54" s="1"/>
  <c r="C14" i="53" a="1"/>
  <c r="C14" i="53" s="1"/>
  <c r="B6" i="54" a="1"/>
  <c r="B6" i="54" s="1"/>
  <c r="C17" i="54" a="1"/>
  <c r="C17" i="54" s="1"/>
  <c r="B8" i="50" a="1"/>
  <c r="B8" i="50" s="1"/>
  <c r="B2" i="50" a="1"/>
  <c r="B2" i="50" s="1"/>
  <c r="B13" i="50" a="1"/>
  <c r="B13" i="50" s="1"/>
  <c r="C15" i="35" a="1"/>
  <c r="C15" i="35" s="1"/>
  <c r="B15" i="54" a="1"/>
  <c r="B15" i="54" s="1"/>
  <c r="B5" i="55" a="1"/>
  <c r="B5" i="55" s="1"/>
  <c r="B3" i="49" a="1"/>
  <c r="B3" i="49" s="1"/>
  <c r="C13" i="49" a="1"/>
  <c r="C13" i="49" s="1"/>
  <c r="B24" i="53" a="1"/>
  <c r="B24" i="53" s="1"/>
  <c r="B10" i="54" a="1"/>
  <c r="B10" i="54" s="1"/>
  <c r="C10" i="54" a="1"/>
  <c r="C10" i="54" s="1"/>
  <c r="B9" i="53" a="1"/>
  <c r="B9" i="53" s="1"/>
  <c r="B15" i="53" a="1"/>
  <c r="B15" i="53" s="1"/>
  <c r="C12" i="54" a="1"/>
  <c r="C12" i="54" s="1"/>
  <c r="B12" i="54" a="1"/>
  <c r="B12" i="54" s="1"/>
  <c r="B19" i="54" a="1"/>
  <c r="B19" i="54" s="1"/>
  <c r="B8" i="54" a="1"/>
  <c r="B8" i="54" s="1"/>
  <c r="B16" i="53" a="1"/>
  <c r="B16" i="53" s="1"/>
  <c r="B14" i="53" a="1"/>
  <c r="B14" i="53" s="1"/>
  <c r="B21" i="53" a="1"/>
  <c r="B21" i="53" s="1"/>
  <c r="B54" i="53" a="1"/>
  <c r="B54" i="53" s="1"/>
  <c r="B14" i="47" a="1"/>
  <c r="B14" i="47" s="1"/>
  <c r="C14" i="47" a="1"/>
  <c r="C14" i="47" s="1"/>
  <c r="B5" i="47" a="1"/>
  <c r="B5" i="47" s="1"/>
  <c r="B3" i="48" a="1"/>
  <c r="B3" i="48" s="1"/>
  <c r="B15" i="35" a="1"/>
  <c r="B15" i="35" s="1"/>
  <c r="B51" i="53" a="1"/>
  <c r="B51" i="53" s="1"/>
  <c r="B58" i="53" a="1"/>
  <c r="B58" i="53" s="1"/>
  <c r="B22" i="53" a="1"/>
  <c r="B22" i="53" s="1"/>
  <c r="B12" i="53" a="1"/>
  <c r="B12" i="53" s="1"/>
  <c r="B7" i="53" a="1"/>
  <c r="B7" i="53" s="1"/>
  <c r="B8" i="47" a="1"/>
  <c r="B8" i="47" s="1"/>
  <c r="B4" i="47" a="1"/>
  <c r="B4" i="47" s="1"/>
  <c r="C8" i="47" a="1"/>
  <c r="C8" i="47" s="1"/>
  <c r="C4" i="47" a="1"/>
  <c r="C4" i="47" s="1"/>
  <c r="B17" i="54" a="1"/>
  <c r="B17" i="54" s="1"/>
  <c r="B11" i="54" a="1"/>
  <c r="B11" i="54" s="1"/>
  <c r="C20" i="54" a="1"/>
  <c r="C20" i="54" s="1"/>
  <c r="B7" i="54" a="1"/>
  <c r="B7" i="54" s="1"/>
  <c r="B5" i="54" a="1"/>
  <c r="B5" i="54" s="1"/>
  <c r="C11" i="55" a="1"/>
  <c r="C11" i="55" s="1"/>
  <c r="B2" i="55" a="1"/>
  <c r="B2" i="55" s="1"/>
  <c r="B8" i="55" a="1"/>
  <c r="B8" i="55" s="1"/>
  <c r="B4" i="49" a="1"/>
  <c r="B4" i="49" s="1"/>
  <c r="B10" i="49" a="1"/>
  <c r="B10" i="49" s="1"/>
  <c r="B2" i="49" a="1"/>
  <c r="B2" i="49" s="1"/>
  <c r="C2" i="50" a="1"/>
  <c r="C2" i="50" s="1"/>
  <c r="B3" i="50" a="1"/>
  <c r="B3" i="50" s="1"/>
  <c r="C4" i="49" a="1"/>
  <c r="C4" i="49" s="1"/>
  <c r="C6" i="47" a="1"/>
  <c r="C6" i="47" s="1"/>
  <c r="B28" i="53" a="1"/>
  <c r="B28" i="53" s="1"/>
  <c r="B19" i="35" a="1"/>
  <c r="B19" i="35" s="1"/>
  <c r="B20" i="54" a="1"/>
  <c r="B20" i="54" s="1"/>
  <c r="B4" i="53" a="1"/>
  <c r="B4" i="53" s="1"/>
  <c r="B42" i="53" a="1"/>
  <c r="B42" i="53" s="1"/>
  <c r="B30" i="53" a="1"/>
  <c r="B30" i="53" s="1"/>
  <c r="B11" i="47" a="1"/>
  <c r="B11" i="47" s="1"/>
  <c r="B6" i="47" a="1"/>
  <c r="B6" i="47" s="1"/>
  <c r="C6" i="55" a="1"/>
  <c r="C6" i="55" s="1"/>
  <c r="B7" i="55" a="1"/>
  <c r="B7" i="55" s="1"/>
  <c r="B11" i="49" a="1"/>
  <c r="B11" i="49" s="1"/>
  <c r="B17" i="35" a="1"/>
  <c r="B17" i="35" s="1"/>
  <c r="C11" i="47" a="1"/>
  <c r="C11" i="47" s="1"/>
  <c r="B25" i="54" a="1"/>
  <c r="B25" i="54" s="1"/>
  <c r="B4" i="55" a="1"/>
  <c r="B4" i="55" s="1"/>
  <c r="B5" i="49" a="1"/>
  <c r="B5" i="49" s="1"/>
  <c r="B20" i="53" a="1"/>
  <c r="B20" i="53" s="1"/>
  <c r="B6" i="55" a="1"/>
  <c r="B6" i="55" s="1"/>
  <c r="C3" i="55" a="1"/>
  <c r="C3" i="55" s="1"/>
  <c r="C2" i="55" a="1"/>
  <c r="C2" i="55" s="1"/>
  <c r="B3" i="54" a="1"/>
  <c r="B3" i="54" s="1"/>
  <c r="B4" i="54" a="1"/>
  <c r="B4" i="54" s="1"/>
  <c r="B45" i="53" a="1"/>
  <c r="B45" i="53" s="1"/>
  <c r="B11" i="53" a="1"/>
  <c r="B11" i="53" s="1"/>
  <c r="B2" i="53" a="1"/>
  <c r="B2" i="53" s="1"/>
  <c r="B38" i="53" a="1"/>
  <c r="B38" i="53" s="1"/>
  <c r="B4" i="48" a="1"/>
  <c r="B4" i="48" s="1"/>
  <c r="B20" i="35" a="1"/>
  <c r="B20" i="35" s="1"/>
  <c r="B16" i="35" a="1"/>
  <c r="B16" i="3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<sst xmlns="http://schemas.openxmlformats.org/spreadsheetml/2006/main" count="1039" uniqueCount="512">
  <si>
    <t>CNR</t>
  </si>
  <si>
    <t>NAAM PAARD</t>
  </si>
  <si>
    <t>BESTE 4</t>
  </si>
  <si>
    <t>Status</t>
  </si>
  <si>
    <t>DEELNEMER</t>
  </si>
  <si>
    <t>BESTE 3</t>
  </si>
  <si>
    <t>Hegelsom</t>
  </si>
  <si>
    <t>Grubbenvorst</t>
  </si>
  <si>
    <t>Nederweert</t>
  </si>
  <si>
    <t>Reuver</t>
  </si>
  <si>
    <t>Panningen</t>
  </si>
  <si>
    <t xml:space="preserve">Cat. </t>
  </si>
  <si>
    <t>Cat</t>
  </si>
  <si>
    <t>CAT.</t>
  </si>
  <si>
    <t xml:space="preserve">CAT. </t>
  </si>
  <si>
    <t>Echt/Posterholt</t>
  </si>
  <si>
    <t>Melderslo</t>
  </si>
  <si>
    <t>Landgraaf</t>
  </si>
  <si>
    <t>Ottersum</t>
  </si>
  <si>
    <t>Lottum</t>
  </si>
  <si>
    <t>Baarlo</t>
  </si>
  <si>
    <t>Limbricht</t>
  </si>
  <si>
    <t>Kronenberg</t>
  </si>
  <si>
    <t>Bocholtz</t>
  </si>
  <si>
    <t>Meerlo</t>
  </si>
  <si>
    <t>Leunen</t>
  </si>
  <si>
    <t>Marie-Antoinette Claessens (sel)</t>
  </si>
  <si>
    <t>Spoorzicht's Taggerty</t>
  </si>
  <si>
    <t>Siënna Hermans (sel)</t>
  </si>
  <si>
    <t>Alexis</t>
  </si>
  <si>
    <t>Anaïs Geelen (sel)</t>
  </si>
  <si>
    <t>Viva</t>
  </si>
  <si>
    <t>Nola Satijn (sel)</t>
  </si>
  <si>
    <t>Vughterheide's Dreams of Blossom</t>
  </si>
  <si>
    <t>Nora Coolen (sel)</t>
  </si>
  <si>
    <t>Ravensbos's Champion</t>
  </si>
  <si>
    <t>Everly Michels (sel)</t>
  </si>
  <si>
    <t>Ever After Leroy</t>
  </si>
  <si>
    <t>B</t>
  </si>
  <si>
    <t>A</t>
  </si>
  <si>
    <t>I Follow You</t>
  </si>
  <si>
    <t>Djessa Geraedts (sel)</t>
  </si>
  <si>
    <t>Ravensbos's Igor</t>
  </si>
  <si>
    <t>Hailey Vandenheuvel (sel)</t>
  </si>
  <si>
    <t>Blade</t>
  </si>
  <si>
    <t>Senna Wellens (sel)</t>
  </si>
  <si>
    <t>C</t>
  </si>
  <si>
    <t>Britt Severins (sel)</t>
  </si>
  <si>
    <t>Donna B.R.</t>
  </si>
  <si>
    <t>D</t>
  </si>
  <si>
    <t>Julie Smeets (sel)</t>
  </si>
  <si>
    <t>Siepke's Carlijn</t>
  </si>
  <si>
    <t>Dunya Spronck (sel)</t>
  </si>
  <si>
    <t>Evi Vaessen (sel)</t>
  </si>
  <si>
    <t>Everest Ferien</t>
  </si>
  <si>
    <t>E</t>
  </si>
  <si>
    <t>Lizzy Smeets (sel)</t>
  </si>
  <si>
    <t>Brasil</t>
  </si>
  <si>
    <t>Djulian Geraedts (sel)</t>
  </si>
  <si>
    <t>Ravensbos's Pretty Lady</t>
  </si>
  <si>
    <t>Mila Delsing (sel)</t>
  </si>
  <si>
    <t>Brummerhoeve's Tomm H</t>
  </si>
  <si>
    <t>Eva Braam (sel)</t>
  </si>
  <si>
    <t>Kai</t>
  </si>
  <si>
    <t>Nora-Sophie Pieters (sel)</t>
  </si>
  <si>
    <t>Le Matsjo's DJ</t>
  </si>
  <si>
    <t>Ciara Beltgens (sel)</t>
  </si>
  <si>
    <t>Concurrent vd W</t>
  </si>
  <si>
    <t>Lenne Baetens</t>
  </si>
  <si>
    <t>Polly</t>
  </si>
  <si>
    <t>Daan Direcks (sel)</t>
  </si>
  <si>
    <t>She's The One van de Beekerheide</t>
  </si>
  <si>
    <t>Lynn Peusen (sel)</t>
  </si>
  <si>
    <t>Kelbi</t>
  </si>
  <si>
    <t>Indy Van Rossum (sel)</t>
  </si>
  <si>
    <t>Sulaatik's Pablo Picasso</t>
  </si>
  <si>
    <t>Fleur Meerveld (sel)</t>
  </si>
  <si>
    <t>Officier</t>
  </si>
  <si>
    <t>Anne van Keulen (sel)</t>
  </si>
  <si>
    <t>MIDSUMMER meghan</t>
  </si>
  <si>
    <t>Ravensbos's Tip</t>
  </si>
  <si>
    <t>Ziba Souren (sel)</t>
  </si>
  <si>
    <t>Koetsiershoeve Mastermind</t>
  </si>
  <si>
    <t>Hailey Stijven (sel)</t>
  </si>
  <si>
    <t>MIRO</t>
  </si>
  <si>
    <t>Cosmos Chin Chin</t>
  </si>
  <si>
    <t>Josje Hornesch (sel)</t>
  </si>
  <si>
    <t>June</t>
  </si>
  <si>
    <t>Indy Vincken (sel)</t>
  </si>
  <si>
    <t>Ravensbos's Alwin</t>
  </si>
  <si>
    <t>Sterre Slosser (sel)</t>
  </si>
  <si>
    <t>Mr. Duke</t>
  </si>
  <si>
    <t>Sarah Heurkens (sel)</t>
  </si>
  <si>
    <t>Thijs</t>
  </si>
  <si>
    <t>Britt Otten (sel)</t>
  </si>
  <si>
    <t>Fuego</t>
  </si>
  <si>
    <t>Joly 's Playboy</t>
  </si>
  <si>
    <t>Nova Supheert (sel)</t>
  </si>
  <si>
    <t>Lemon</t>
  </si>
  <si>
    <t>Macho Gold</t>
  </si>
  <si>
    <t>Vayèn Stroek (sel)</t>
  </si>
  <si>
    <t>Calippo KV</t>
  </si>
  <si>
    <t>Roosmarijn de Rond (sel)</t>
  </si>
  <si>
    <t>Yentl</t>
  </si>
  <si>
    <t>Kylie Bouwens (sel)</t>
  </si>
  <si>
    <t>Topspinner Vlinder</t>
  </si>
  <si>
    <t>Hanna Suurland (sel)</t>
  </si>
  <si>
    <t>Tessa</t>
  </si>
  <si>
    <t>Aury Ehlen (sel)</t>
  </si>
  <si>
    <t>Pompás</t>
  </si>
  <si>
    <t>Roxx van den Broek (sel)</t>
  </si>
  <si>
    <t>Bambi</t>
  </si>
  <si>
    <t>Dyvana Grotenhuis (sel)</t>
  </si>
  <si>
    <t>Stefan Van Het Zwarte Water</t>
  </si>
  <si>
    <t>Ravensbos's Mr. Harvey Grey</t>
  </si>
  <si>
    <t>Bieke Lijnen (sel)</t>
  </si>
  <si>
    <t>Snoes</t>
  </si>
  <si>
    <t>Jayley Feijen (sel)</t>
  </si>
  <si>
    <t>Winston</t>
  </si>
  <si>
    <t>Jill Gijsen (sel)</t>
  </si>
  <si>
    <t>Rifei's Valencio</t>
  </si>
  <si>
    <t>Inge Bijen (sel)</t>
  </si>
  <si>
    <t>Odin</t>
  </si>
  <si>
    <t>1030331SC</t>
  </si>
  <si>
    <t>1053533VG</t>
  </si>
  <si>
    <t>978116VS</t>
  </si>
  <si>
    <t>1038798RC</t>
  </si>
  <si>
    <t>1047525EM</t>
  </si>
  <si>
    <t>963941AH</t>
  </si>
  <si>
    <t>1046188RG</t>
  </si>
  <si>
    <t>1030315BH</t>
  </si>
  <si>
    <t>1054616IW</t>
  </si>
  <si>
    <t>1049679MS</t>
  </si>
  <si>
    <t>997958TH</t>
  </si>
  <si>
    <t>1002561FO</t>
  </si>
  <si>
    <t>1054217JS</t>
  </si>
  <si>
    <t>1042619LS</t>
  </si>
  <si>
    <t>1053027MK</t>
  </si>
  <si>
    <t>1031143CS</t>
  </si>
  <si>
    <t>1041288YR</t>
  </si>
  <si>
    <t>927298VB</t>
  </si>
  <si>
    <t>1025873TS</t>
  </si>
  <si>
    <t>1016764PE</t>
  </si>
  <si>
    <t>992471BB</t>
  </si>
  <si>
    <t>1044210SG</t>
  </si>
  <si>
    <t>1011872WF</t>
  </si>
  <si>
    <t>1026869BM</t>
  </si>
  <si>
    <t>Ever After Bam Bam</t>
  </si>
  <si>
    <t>1053521BS</t>
  </si>
  <si>
    <t>1039641RG</t>
  </si>
  <si>
    <t>1042692BD</t>
  </si>
  <si>
    <t>992239KB</t>
  </si>
  <si>
    <t>1012214LP</t>
  </si>
  <si>
    <t>1017250CB</t>
  </si>
  <si>
    <t>1030010SD</t>
  </si>
  <si>
    <t>996850KP</t>
  </si>
  <si>
    <t>979934PB</t>
  </si>
  <si>
    <t>1016936RG</t>
  </si>
  <si>
    <t>1013794SL</t>
  </si>
  <si>
    <t>998749RG</t>
  </si>
  <si>
    <t>994254OB</t>
  </si>
  <si>
    <t>927500SR</t>
  </si>
  <si>
    <t>1028479OM</t>
  </si>
  <si>
    <t>1007504MK</t>
  </si>
  <si>
    <t>1039638RG</t>
  </si>
  <si>
    <t>990138JH</t>
  </si>
  <si>
    <t>996415KS</t>
  </si>
  <si>
    <t>968546MS</t>
  </si>
  <si>
    <t>1045832CS</t>
  </si>
  <si>
    <t>947394RV</t>
  </si>
  <si>
    <t>977972DS</t>
  </si>
  <si>
    <t>934755SS</t>
  </si>
  <si>
    <t>989411WS</t>
  </si>
  <si>
    <t>962906FV</t>
  </si>
  <si>
    <t>1035980BT</t>
  </si>
  <si>
    <t>Nikki Truijen (sel)</t>
  </si>
  <si>
    <t>1004116BT</t>
  </si>
  <si>
    <t>Sam Truijen (sel)</t>
  </si>
  <si>
    <t>1032918NJ</t>
  </si>
  <si>
    <t>Eva Janssen (sel)</t>
  </si>
  <si>
    <t>Boemerang</t>
  </si>
  <si>
    <t>Babe</t>
  </si>
  <si>
    <t>Nieuwstads Melissa</t>
  </si>
  <si>
    <t>1004941BW</t>
  </si>
  <si>
    <t>Fenne Wolder (sel)</t>
  </si>
  <si>
    <t>998493BA</t>
  </si>
  <si>
    <t>Femke Arts (sel)</t>
  </si>
  <si>
    <t>1026191SJ</t>
  </si>
  <si>
    <t>Jana Joosten (sel)</t>
  </si>
  <si>
    <t>1004608PP</t>
  </si>
  <si>
    <t>Megan Poelen (sel)</t>
  </si>
  <si>
    <t>Burberry Britt</t>
  </si>
  <si>
    <t>Belle Fleur</t>
  </si>
  <si>
    <t>Sky</t>
  </si>
  <si>
    <t>Prince</t>
  </si>
  <si>
    <t>996349VA</t>
  </si>
  <si>
    <t>Vinnie</t>
  </si>
  <si>
    <t>976782CC</t>
  </si>
  <si>
    <t>Elin Cox (sel)</t>
  </si>
  <si>
    <t>1022844CR</t>
  </si>
  <si>
    <t>Marjolein Rademakers (sel)</t>
  </si>
  <si>
    <t>1016049DB</t>
  </si>
  <si>
    <t>Lot Blomen (sel)</t>
  </si>
  <si>
    <t>990261FH</t>
  </si>
  <si>
    <t>Maud Hagens (sel)</t>
  </si>
  <si>
    <t>948374MB</t>
  </si>
  <si>
    <t>Jitske Boonen (sel)</t>
  </si>
  <si>
    <t>1054847EM</t>
  </si>
  <si>
    <t>Iza Moerman (sel)</t>
  </si>
  <si>
    <t>Camillo C</t>
  </si>
  <si>
    <t>Check Gruyter's Liefmans</t>
  </si>
  <si>
    <t>Dazzle</t>
  </si>
  <si>
    <t>Fenna</t>
  </si>
  <si>
    <t>Blakt's Maestro</t>
  </si>
  <si>
    <t>Eikenhorst's Stefan</t>
  </si>
  <si>
    <t>948966GH</t>
  </si>
  <si>
    <t>Giulia van Helden (sel)</t>
  </si>
  <si>
    <t>Girl</t>
  </si>
  <si>
    <t>990426QP</t>
  </si>
  <si>
    <t>Yenthe Peters (sel)</t>
  </si>
  <si>
    <t>Queen Daisy</t>
  </si>
  <si>
    <t>1022023MS</t>
  </si>
  <si>
    <t>1054476BB</t>
  </si>
  <si>
    <t>Fay van den Broek (sel)</t>
  </si>
  <si>
    <t>Mr. Flugel Royal</t>
  </si>
  <si>
    <t>Beekzicht's Keano</t>
  </si>
  <si>
    <t>982897AL</t>
  </si>
  <si>
    <t>Rome van Laar (sel)</t>
  </si>
  <si>
    <t>978457CR</t>
  </si>
  <si>
    <t>Valerie Rademakers (sel)</t>
  </si>
  <si>
    <t>Amalia's Nina</t>
  </si>
  <si>
    <t>CS Horses Charena</t>
  </si>
  <si>
    <t>Jazzy Vos (sel)</t>
  </si>
  <si>
    <t>Perfect Bartje</t>
  </si>
  <si>
    <t>Blond Beauty</t>
  </si>
  <si>
    <t>Fenna Bijsmans (sel)</t>
  </si>
  <si>
    <t>Heitholms Nur Fur Mich</t>
  </si>
  <si>
    <t>Elin Vos (sel)</t>
  </si>
  <si>
    <t>Ronaldo</t>
  </si>
  <si>
    <t>Louise Ballet (sel)</t>
  </si>
  <si>
    <t>Sterre</t>
  </si>
  <si>
    <t>Kyra Sluijsmans (sel)</t>
  </si>
  <si>
    <t>Bella</t>
  </si>
  <si>
    <t>Emily Ballet (sel)</t>
  </si>
  <si>
    <t>Lotte Ruysseveldt (sel)</t>
  </si>
  <si>
    <t>Sunstar's Cindy</t>
  </si>
  <si>
    <t>Manzanero</t>
  </si>
  <si>
    <t>Veni Vidi Vici</t>
  </si>
  <si>
    <t>Marit Schloesser (sel)</t>
  </si>
  <si>
    <t>Meedenblik's Unforgettable</t>
  </si>
  <si>
    <t>Schutsbooms Lucas</t>
  </si>
  <si>
    <t>Ravensbos's Prince</t>
  </si>
  <si>
    <t>Fenne Houben (sel)</t>
  </si>
  <si>
    <t>Brummerhoeve's I.Q.H.</t>
  </si>
  <si>
    <t>Charlot van Haeren (sel)</t>
  </si>
  <si>
    <t>Quinto</t>
  </si>
  <si>
    <t>Anna van Haeren (sel)</t>
  </si>
  <si>
    <t>Benja WNE</t>
  </si>
  <si>
    <t>Sophie Scherpenzeel</t>
  </si>
  <si>
    <t>Guapo de Umme</t>
  </si>
  <si>
    <t>Lisanne Huberts</t>
  </si>
  <si>
    <t>Jopie's Click Oboy</t>
  </si>
  <si>
    <t>Jill van de Weem</t>
  </si>
  <si>
    <t>Tyssul Welsh Lady</t>
  </si>
  <si>
    <t>Jolie Hendriks (sel)</t>
  </si>
  <si>
    <t>Absolutely Rumour has it</t>
  </si>
  <si>
    <t>Lizzy van Laarhoven</t>
  </si>
  <si>
    <t>Little George</t>
  </si>
  <si>
    <t>Fleur Deenen</t>
  </si>
  <si>
    <t>N'Joy van de Beekerheide</t>
  </si>
  <si>
    <t>Louise Verouden</t>
  </si>
  <si>
    <t>Santa Negro</t>
  </si>
  <si>
    <t>Saar Verpoort</t>
  </si>
  <si>
    <t>Lizzy Hendriks (sel)</t>
  </si>
  <si>
    <t>Vigo</t>
  </si>
  <si>
    <t>Jilly Kaal</t>
  </si>
  <si>
    <t>Veronie</t>
  </si>
  <si>
    <t>Ayla Vreede (sel)</t>
  </si>
  <si>
    <t>Cadans</t>
  </si>
  <si>
    <t>Valerie Rademakers</t>
  </si>
  <si>
    <t>974035CG</t>
  </si>
  <si>
    <t>1022869SC</t>
  </si>
  <si>
    <t>Xem Classens</t>
  </si>
  <si>
    <t>Sunny</t>
  </si>
  <si>
    <t>1009341SM</t>
  </si>
  <si>
    <t>Eliza Maronier</t>
  </si>
  <si>
    <t>Crownjewels Charlotte</t>
  </si>
  <si>
    <t>990846AL</t>
  </si>
  <si>
    <t>Amber Lenssen</t>
  </si>
  <si>
    <t>Andor</t>
  </si>
  <si>
    <t>1041040JT</t>
  </si>
  <si>
    <t>Annabelle Taylor</t>
  </si>
  <si>
    <t>Jolien van Equi Center</t>
  </si>
  <si>
    <t>913008BE</t>
  </si>
  <si>
    <t>Diem Ehlen</t>
  </si>
  <si>
    <t>1052910HB</t>
  </si>
  <si>
    <t>1007993CH</t>
  </si>
  <si>
    <t>1052624AU</t>
  </si>
  <si>
    <t>Indy van Ulft</t>
  </si>
  <si>
    <t>Attitude</t>
  </si>
  <si>
    <t>1002085JU</t>
  </si>
  <si>
    <t>"Jagermeister e"" v/h Juxschot"""</t>
  </si>
  <si>
    <t>1040865VK</t>
  </si>
  <si>
    <t>Eliza Kuijpers</t>
  </si>
  <si>
    <t>Vodka van Blommerschot</t>
  </si>
  <si>
    <t>1054763MC</t>
  </si>
  <si>
    <t>Emke Classens</t>
  </si>
  <si>
    <t>Miracle -B</t>
  </si>
  <si>
    <t>1040312SH</t>
  </si>
  <si>
    <t>Pleun Hermsen</t>
  </si>
  <si>
    <t>Spotty Del Hacienda</t>
  </si>
  <si>
    <t>1030730CS</t>
  </si>
  <si>
    <t>Sophie Sassen</t>
  </si>
  <si>
    <t>Captain Poldark</t>
  </si>
  <si>
    <t>1037189ND</t>
  </si>
  <si>
    <t>1041194SL</t>
  </si>
  <si>
    <t>Tess Lammen</t>
  </si>
  <si>
    <t>Schadijkerhof Pam</t>
  </si>
  <si>
    <t>1040470JV</t>
  </si>
  <si>
    <t>952498OC</t>
  </si>
  <si>
    <t>Lize Classens</t>
  </si>
  <si>
    <t>Ogano van de Beekerheide</t>
  </si>
  <si>
    <t>940060CV</t>
  </si>
  <si>
    <t>907013VS</t>
  </si>
  <si>
    <t>940830BH</t>
  </si>
  <si>
    <t>Vino van Blommerschot</t>
  </si>
  <si>
    <t>1055728AC</t>
  </si>
  <si>
    <t>Axle</t>
  </si>
  <si>
    <t>1048740RF</t>
  </si>
  <si>
    <t>Jayley Feijen</t>
  </si>
  <si>
    <t>Riverdale</t>
  </si>
  <si>
    <t>1057246CD</t>
  </si>
  <si>
    <t>Elise Dekker</t>
  </si>
  <si>
    <t>1034470BH</t>
  </si>
  <si>
    <t>1055577FZ</t>
  </si>
  <si>
    <t>Sanne Zinken</t>
  </si>
  <si>
    <t>Cooper V</t>
  </si>
  <si>
    <t>For Courage</t>
  </si>
  <si>
    <t>1037223IR</t>
  </si>
  <si>
    <t>Riley Rijvers</t>
  </si>
  <si>
    <t>Blue Ivy RR</t>
  </si>
  <si>
    <t>1054172WC</t>
  </si>
  <si>
    <t>Lisa Claessens</t>
  </si>
  <si>
    <t>W en W's Pappa Di Grazzi</t>
  </si>
  <si>
    <t>969016BV</t>
  </si>
  <si>
    <t>Esmee Verheijen (sel)</t>
  </si>
  <si>
    <t>979682BE</t>
  </si>
  <si>
    <t>Lynn Extra (sel)</t>
  </si>
  <si>
    <t>Brendo</t>
  </si>
  <si>
    <t>Bandida</t>
  </si>
  <si>
    <t>968249LD</t>
  </si>
  <si>
    <t>Elise Dekker (sel)</t>
  </si>
  <si>
    <t>Liar's Corner's Taeke</t>
  </si>
  <si>
    <t>1036060GS</t>
  </si>
  <si>
    <t>1049025PV</t>
  </si>
  <si>
    <t>1054690OV</t>
  </si>
  <si>
    <t>Maud Vossen (sel)</t>
  </si>
  <si>
    <t>1055233JE</t>
  </si>
  <si>
    <t>Mabel van Elst (sel)</t>
  </si>
  <si>
    <t>Olympia</t>
  </si>
  <si>
    <t>Joëlle RS</t>
  </si>
  <si>
    <t xml:space="preserve">C </t>
  </si>
  <si>
    <t>1044751TD</t>
  </si>
  <si>
    <t>Soraya van Dael (sel)</t>
  </si>
  <si>
    <t>Tornado van Blommerschot</t>
  </si>
  <si>
    <t>1020224SR</t>
  </si>
  <si>
    <t>931421MV</t>
  </si>
  <si>
    <t>Bente Verduyckt (sel)</t>
  </si>
  <si>
    <t>Fay van den Broek</t>
  </si>
  <si>
    <t>Melloliv</t>
  </si>
  <si>
    <t>Nederweert/ Binnen geen selectie</t>
  </si>
  <si>
    <t>1058549CP</t>
  </si>
  <si>
    <t>Nora-Sophie Pieters</t>
  </si>
  <si>
    <t>Caeglas jingle</t>
  </si>
  <si>
    <t>1057789MS</t>
  </si>
  <si>
    <t>Pippa Sigterman</t>
  </si>
  <si>
    <t>Mandarin</t>
  </si>
  <si>
    <t>1057788WS</t>
  </si>
  <si>
    <t>Selah-Sue Sigterman</t>
  </si>
  <si>
    <t>Welshrijk's Luna</t>
  </si>
  <si>
    <t>1057626KO</t>
  </si>
  <si>
    <t>Merle Ooms</t>
  </si>
  <si>
    <t>Karthago van Equi Center</t>
  </si>
  <si>
    <t>1045274VJ</t>
  </si>
  <si>
    <t>Malin Janssen</t>
  </si>
  <si>
    <t>Vegas D</t>
  </si>
  <si>
    <t>1045120RB</t>
  </si>
  <si>
    <t>Kaylee Boots</t>
  </si>
  <si>
    <t>Romée</t>
  </si>
  <si>
    <t>1047865JH</t>
  </si>
  <si>
    <t>Louisa Holzken</t>
  </si>
  <si>
    <t>Joly’s independance MH</t>
  </si>
  <si>
    <t>995402SR</t>
  </si>
  <si>
    <t>1011878MV</t>
  </si>
  <si>
    <t>Lina Voogt</t>
  </si>
  <si>
    <t>1007442VS</t>
  </si>
  <si>
    <t>Suus Strik</t>
  </si>
  <si>
    <t>Ziba Souren</t>
  </si>
  <si>
    <t>Beekzicht’s Keano</t>
  </si>
  <si>
    <t>907361SH</t>
  </si>
  <si>
    <t>Amber Huskens (sel)</t>
  </si>
  <si>
    <t>Heidewinde's Safira H</t>
  </si>
  <si>
    <t>1031913VS</t>
  </si>
  <si>
    <t>Louise Sassen (sel)</t>
  </si>
  <si>
    <t>930799BS</t>
  </si>
  <si>
    <t>Elin Snelting</t>
  </si>
  <si>
    <t>Bob</t>
  </si>
  <si>
    <t>1056191MW</t>
  </si>
  <si>
    <t>Lizzy Weyenberg</t>
  </si>
  <si>
    <t>Meike</t>
  </si>
  <si>
    <t>1053063MS</t>
  </si>
  <si>
    <t>Romée Sikes</t>
  </si>
  <si>
    <t>Melantho's Mayla</t>
  </si>
  <si>
    <t>1056060CH</t>
  </si>
  <si>
    <t>Jolie Hendriks</t>
  </si>
  <si>
    <t>Chucky P</t>
  </si>
  <si>
    <t>1010455WC</t>
  </si>
  <si>
    <t>Lize Clabbers</t>
  </si>
  <si>
    <t>Wa Jano</t>
  </si>
  <si>
    <t>1014475SH</t>
  </si>
  <si>
    <t>Pien Hanssen</t>
  </si>
  <si>
    <t>Salza</t>
  </si>
  <si>
    <t>1059717MC</t>
  </si>
  <si>
    <t>Fajah Christiaens</t>
  </si>
  <si>
    <t>1036065CB</t>
  </si>
  <si>
    <t>Jolie Boessen (sel)</t>
  </si>
  <si>
    <t>1056410JA</t>
  </si>
  <si>
    <t>Sylvie Ankersmit (sel)</t>
  </si>
  <si>
    <t>Menphis Choco</t>
  </si>
  <si>
    <t>Chello P</t>
  </si>
  <si>
    <t>Jente</t>
  </si>
  <si>
    <t>970194WB</t>
  </si>
  <si>
    <t>Josje de Boer (sel)</t>
  </si>
  <si>
    <t>960382HG</t>
  </si>
  <si>
    <t>Fleur van Grunsven (sel)</t>
  </si>
  <si>
    <t>Wicky</t>
  </si>
  <si>
    <t>Hero's Jamai</t>
  </si>
  <si>
    <t>999619VH</t>
  </si>
  <si>
    <t>985553SV</t>
  </si>
  <si>
    <t>Izzy Verbeek (sel)</t>
  </si>
  <si>
    <t>Sulaatik's Videl</t>
  </si>
  <si>
    <t>1053259MB</t>
  </si>
  <si>
    <t>Lieve Bemelmans (sel)</t>
  </si>
  <si>
    <t>Maike v.d.Bengd</t>
  </si>
  <si>
    <t>1059379EB</t>
  </si>
  <si>
    <t>Tess Bleijlevens (sel)</t>
  </si>
  <si>
    <t>1059654SM</t>
  </si>
  <si>
    <t>Cira Meessen (sel)</t>
  </si>
  <si>
    <t>1039102BS</t>
  </si>
  <si>
    <t>1008040MM</t>
  </si>
  <si>
    <t>Sam van der Miessen (sel)</t>
  </si>
  <si>
    <t>Excellent</t>
  </si>
  <si>
    <t>Sara Lee van de Beekerheide</t>
  </si>
  <si>
    <t>Shakur</t>
  </si>
  <si>
    <t>981788FS</t>
  </si>
  <si>
    <t>Dioekie Scheeren (sel)</t>
  </si>
  <si>
    <t>Fox Metis</t>
  </si>
  <si>
    <t>1060469RS</t>
  </si>
  <si>
    <t>Reedhill's Funck 'n Roll</t>
  </si>
  <si>
    <t>IHS Wondergirl (zie ook Z2)</t>
  </si>
  <si>
    <t>IHS Wondergirl (zie ook Z1)</t>
  </si>
  <si>
    <t>962500JV</t>
  </si>
  <si>
    <t>Lotte Verstegen</t>
  </si>
  <si>
    <t>1010230CB</t>
  </si>
  <si>
    <t>Stella Biermans (sel)</t>
  </si>
  <si>
    <t>Josje de Boer</t>
  </si>
  <si>
    <t>Jill</t>
  </si>
  <si>
    <t>Choco Pops</t>
  </si>
  <si>
    <t>1057940GF</t>
  </si>
  <si>
    <t>Nea Frantzen (sel)</t>
  </si>
  <si>
    <t>1060163OB</t>
  </si>
  <si>
    <t>958776SG</t>
  </si>
  <si>
    <t>Tessa Gloudemans</t>
  </si>
  <si>
    <t>1050966CS</t>
  </si>
  <si>
    <t>Lotte van Seccelen</t>
  </si>
  <si>
    <t>Goldmariechen NVF</t>
  </si>
  <si>
    <t>Oké Kantje's Space Jam</t>
  </si>
  <si>
    <t>Samurai's Painted Jack</t>
  </si>
  <si>
    <t>Cookie</t>
  </si>
  <si>
    <t>J. J. (Jacky)</t>
  </si>
  <si>
    <t>1006750DC</t>
  </si>
  <si>
    <t>Lise Claessens</t>
  </si>
  <si>
    <t>Dulas Cerub</t>
  </si>
  <si>
    <t>1034997ND</t>
  </si>
  <si>
    <t>Iva Defauwes</t>
  </si>
  <si>
    <t>1058931RS</t>
  </si>
  <si>
    <t>Leentje Aarts</t>
  </si>
  <si>
    <t>1004930RL</t>
  </si>
  <si>
    <t>Fayenne Lubbers</t>
  </si>
  <si>
    <t>1004928RL</t>
  </si>
  <si>
    <t>Nicky Lubbers</t>
  </si>
  <si>
    <t>Nadier van Keizelbos</t>
  </si>
  <si>
    <t>Rikki</t>
  </si>
  <si>
    <t>Reina</t>
  </si>
  <si>
    <t>964665PP</t>
  </si>
  <si>
    <t>Mathilde Peeters</t>
  </si>
  <si>
    <t>Powergirl</t>
  </si>
  <si>
    <t>1025942DM</t>
  </si>
  <si>
    <t>Somaya Mohamed</t>
  </si>
  <si>
    <t>968182OJ</t>
  </si>
  <si>
    <t>Liz Jansen</t>
  </si>
  <si>
    <t>Dark Pearl</t>
  </si>
  <si>
    <t>Olaf</t>
  </si>
  <si>
    <t>1060538VG</t>
  </si>
  <si>
    <t>Maëline Geelen</t>
  </si>
  <si>
    <t>Definitief</t>
  </si>
  <si>
    <t>Geannuleerd</t>
  </si>
  <si>
    <t>980221IK</t>
  </si>
  <si>
    <t>Izzy</t>
  </si>
  <si>
    <t>Sophie Arts</t>
  </si>
  <si>
    <t>Floor</t>
  </si>
  <si>
    <t>Selectie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</si>
</sst>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1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</font>
    <font>
      <sz val="8"/>
      <name val="Arial Narrow"/>
      <family val="2"/>
    </font>
    <font>
      <sz val="9"/>
      <name val="Arial Narrow"/>
      <family val="2"/>
    </font>
    <font>
      <sz val="10"/>
      <color theme="1"/>
      <name val="Arial"/>
      <family val="2"/>
    </font>
    <font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2" fontId="1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7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6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/>
    </xf>
    <xf numFmtId="164" fontId="3" fillId="3" borderId="4" xfId="0" applyNumberFormat="1" applyFont="1" applyFill="1" applyBorder="1" applyAlignment="1">
      <alignment horizontal="center" vertical="center"/>
    </xf>
    <xf numFmtId="164" fontId="3" fillId="5" borderId="4" xfId="0" applyNumberFormat="1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/>
    </xf>
    <xf numFmtId="164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5" fillId="0" borderId="4" xfId="0" applyFont="1" applyBorder="1"/>
    <xf numFmtId="164" fontId="1" fillId="0" borderId="2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 wrapText="1"/>
    </xf>
    <xf numFmtId="164" fontId="5" fillId="0" borderId="1" xfId="0" applyNumberFormat="1" applyFont="1" applyBorder="1"/>
    <xf numFmtId="0" fontId="0" fillId="0" borderId="4" xfId="0" applyBorder="1"/>
    <xf numFmtId="164" fontId="5" fillId="0" borderId="4" xfId="0" applyNumberFormat="1" applyFont="1" applyBorder="1"/>
    <xf numFmtId="164" fontId="5" fillId="0" borderId="4" xfId="0" applyNumberFormat="1" applyFont="1" applyBorder="1" applyAlignment="1">
      <alignment horizontal="center"/>
    </xf>
    <xf numFmtId="164" fontId="5" fillId="0" borderId="2" xfId="0" applyNumberFormat="1" applyFont="1" applyBorder="1" applyAlignment="1">
      <alignment horizontal="center"/>
    </xf>
    <xf numFmtId="0" fontId="0" fillId="0" borderId="1" xfId="0" applyBorder="1"/>
    <xf numFmtId="164" fontId="1" fillId="0" borderId="7" xfId="0" applyNumberFormat="1" applyFon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 wrapText="1"/>
    </xf>
    <xf numFmtId="164" fontId="6" fillId="0" borderId="4" xfId="0" applyNumberFormat="1" applyFont="1" applyBorder="1" applyAlignment="1">
      <alignment horizontal="center" vertical="center"/>
    </xf>
    <xf numFmtId="164" fontId="1" fillId="0" borderId="6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0" xfId="0" applyFont="1"/>
    <xf numFmtId="0" fontId="1" fillId="0" borderId="4" xfId="0" applyFont="1" applyBorder="1"/>
    <xf numFmtId="164" fontId="5" fillId="0" borderId="6" xfId="0" applyNumberFormat="1" applyFont="1" applyBorder="1" applyAlignment="1">
      <alignment horizontal="center"/>
    </xf>
    <xf numFmtId="164" fontId="5" fillId="0" borderId="5" xfId="0" applyNumberFormat="1" applyFont="1" applyBorder="1"/>
    <xf numFmtId="164" fontId="4" fillId="0" borderId="1" xfId="0" applyNumberFormat="1" applyFont="1" applyBorder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0" fillId="0" borderId="7" xfId="0" applyBorder="1"/>
    <xf numFmtId="164" fontId="6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4" fillId="2" borderId="2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left"/>
    </xf>
    <xf numFmtId="0" fontId="9" fillId="0" borderId="0" xfId="0" applyFont="1" applyAlignment="1">
      <alignment horizontal="center" vertical="center" wrapText="1"/>
    </xf>
    <xf numFmtId="164" fontId="1" fillId="0" borderId="4" xfId="0" applyNumberFormat="1" applyFont="1" applyBorder="1" applyAlignment="1">
      <alignment horizontal="center"/>
    </xf>
    <xf numFmtId="0" fontId="0" fillId="0" borderId="6" xfId="0" applyBorder="1"/>
    <xf numFmtId="0" fontId="9" fillId="0" borderId="4" xfId="0" applyFont="1" applyBorder="1" applyAlignment="1">
      <alignment vertical="center" wrapText="1"/>
    </xf>
    <xf numFmtId="164" fontId="1" fillId="6" borderId="7" xfId="0" applyNumberFormat="1" applyFont="1" applyFill="1" applyBorder="1" applyAlignment="1">
      <alignment horizontal="center" vertical="center"/>
    </xf>
    <xf numFmtId="0" fontId="5" fillId="6" borderId="1" xfId="0" applyFont="1" applyFill="1" applyBorder="1"/>
    <xf numFmtId="164" fontId="5" fillId="6" borderId="1" xfId="0" applyNumberFormat="1" applyFont="1" applyFill="1" applyBorder="1" applyAlignment="1">
      <alignment horizontal="center"/>
    </xf>
    <xf numFmtId="164" fontId="1" fillId="6" borderId="1" xfId="0" applyNumberFormat="1" applyFont="1" applyFill="1" applyBorder="1" applyAlignment="1">
      <alignment horizontal="center" vertical="center"/>
    </xf>
    <xf numFmtId="164" fontId="5" fillId="0" borderId="6" xfId="0" applyNumberFormat="1" applyFont="1" applyBorder="1" applyAlignment="1">
      <alignment horizontal="left"/>
    </xf>
    <xf numFmtId="164" fontId="5" fillId="0" borderId="8" xfId="0" applyNumberFormat="1" applyFont="1" applyBorder="1" applyAlignment="1">
      <alignment horizontal="center"/>
    </xf>
    <xf numFmtId="0" fontId="10" fillId="0" borderId="0" xfId="0" applyFont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1" fillId="0" borderId="0" xfId="0" applyFont="1"/>
    <xf numFmtId="0" fontId="5" fillId="7" borderId="1" xfId="0" applyFont="1" applyFill="1" applyBorder="1"/>
    <xf numFmtId="0" fontId="5" fillId="6" borderId="4" xfId="0" applyFont="1" applyFill="1" applyBorder="1"/>
    <xf numFmtId="0" fontId="5" fillId="8" borderId="1" xfId="0" applyFont="1" applyFill="1" applyBorder="1"/>
    <xf numFmtId="0" fontId="1" fillId="0" borderId="4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164" fontId="5" fillId="0" borderId="9" xfId="0" applyNumberFormat="1" applyFont="1" applyBorder="1" applyAlignment="1">
      <alignment horizontal="left"/>
    </xf>
    <xf numFmtId="0" fontId="0" fillId="6" borderId="1" xfId="0" applyFill="1" applyBorder="1"/>
    <xf numFmtId="0" fontId="9" fillId="6" borderId="4" xfId="0" applyFont="1" applyFill="1" applyBorder="1" applyAlignment="1">
      <alignment vertical="center" wrapText="1"/>
    </xf>
    <xf numFmtId="0" fontId="5" fillId="3" borderId="1" xfId="0" applyFont="1" applyFill="1" applyBorder="1"/>
    <xf numFmtId="0" fontId="8" fillId="0" borderId="1" xfId="0" applyFont="1" applyFill="1" applyBorder="1" applyAlignment="1">
      <alignment horizontal="center"/>
    </xf>
    <xf numFmtId="0" fontId="5" fillId="0" borderId="1" xfId="0" applyFont="1" applyFill="1" applyBorder="1"/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27"/>
  <sheetViews>
    <sheetView showGridLines="0" zoomScaleNormal="100" workbookViewId="0">
      <pane ySplit="1" topLeftCell="A2" activePane="bottomLeft" state="frozen"/>
      <selection pane="bottomLeft" activeCell="D32" sqref="D32"/>
    </sheetView>
  </sheetViews>
  <sheetFormatPr defaultColWidth="9.140625" defaultRowHeight="15" x14ac:dyDescent="0.25"/>
  <cols>
    <col min="1" max="1" width="12.5703125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12.42578125" style="13" customWidth="1"/>
    <col min="9" max="19" width="11.28515625" style="13" customWidth="1"/>
    <col min="20" max="21" width="9" style="13" customWidth="1"/>
    <col min="22" max="22" width="11.5703125" style="2" customWidth="1"/>
    <col min="23" max="23" width="8.85546875" style="2" customWidth="1"/>
    <col min="24" max="24" width="6" style="2" customWidth="1"/>
    <col min="25" max="25" width="8" style="3" customWidth="1"/>
    <col min="26" max="26" width="7.28515625" style="3" customWidth="1"/>
    <col min="27" max="27" width="5.85546875" style="3" customWidth="1"/>
    <col min="28" max="28" width="7.140625" style="3" customWidth="1"/>
    <col min="29" max="29" width="7.7109375" style="3" customWidth="1"/>
    <col min="30" max="30" width="7.140625" style="3" customWidth="1"/>
    <col min="31" max="31" width="8" style="2" customWidth="1"/>
    <col min="32" max="32" width="8.85546875" style="2" customWidth="1"/>
    <col min="33" max="33" width="6" style="2" customWidth="1"/>
    <col min="34" max="34" width="6.42578125" style="4" customWidth="1"/>
    <col min="35" max="35" width="7.140625" style="3" customWidth="1"/>
    <col min="36" max="36" width="7.140625" style="2" customWidth="1"/>
    <col min="37" max="37" width="6.28515625" style="2" customWidth="1"/>
    <col min="38" max="38" width="10.5703125" style="2" customWidth="1"/>
    <col min="39" max="39" width="7.140625" style="4" customWidth="1"/>
    <col min="40" max="40" width="7.140625" style="5" customWidth="1"/>
    <col min="41" max="41" width="18.5703125" style="5" customWidth="1"/>
    <col min="42" max="16384" width="9.140625" style="5"/>
  </cols>
  <sheetData>
    <row r="1" spans="1:41" x14ac:dyDescent="0.25">
      <c r="A1" s="30" t="s">
        <v>3</v>
      </c>
      <c r="B1" s="19" t="s">
        <v>2</v>
      </c>
      <c r="C1" s="20" t="s">
        <v>5</v>
      </c>
      <c r="D1" s="29" t="s">
        <v>0</v>
      </c>
      <c r="E1" s="58" t="s">
        <v>4</v>
      </c>
      <c r="F1" s="58" t="s">
        <v>1</v>
      </c>
      <c r="G1" s="58" t="s">
        <v>11</v>
      </c>
      <c r="H1" s="59" t="s">
        <v>15</v>
      </c>
      <c r="I1" s="59" t="s">
        <v>16</v>
      </c>
      <c r="J1" s="32" t="s">
        <v>17</v>
      </c>
      <c r="K1" s="32" t="s">
        <v>18</v>
      </c>
      <c r="L1" s="32" t="s">
        <v>19</v>
      </c>
      <c r="M1" s="32" t="s">
        <v>20</v>
      </c>
      <c r="N1" s="32" t="s">
        <v>8</v>
      </c>
      <c r="O1" s="32" t="s">
        <v>21</v>
      </c>
      <c r="P1" s="32" t="s">
        <v>10</v>
      </c>
      <c r="Q1" s="32" t="s">
        <v>22</v>
      </c>
      <c r="R1" s="32" t="s">
        <v>23</v>
      </c>
      <c r="S1" s="32" t="s">
        <v>7</v>
      </c>
      <c r="T1" s="32" t="s">
        <v>25</v>
      </c>
      <c r="U1" s="32" t="s">
        <v>24</v>
      </c>
      <c r="V1" s="31" t="s">
        <v>6</v>
      </c>
      <c r="W1" s="31" t="s">
        <v>9</v>
      </c>
      <c r="X1" s="31"/>
      <c r="Y1" s="31"/>
      <c r="Z1" s="31"/>
      <c r="AA1" s="31"/>
      <c r="AB1" s="31"/>
      <c r="AC1" s="31"/>
      <c r="AD1" s="31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</row>
    <row r="2" spans="1:41" x14ac:dyDescent="0.25">
      <c r="A2" s="68" t="s">
        <v>505</v>
      </c>
      <c r="B2" s="22" cm="1">
        <f t="array" ref="B2">SUM(LARGE(H2:Z2,{1,2,3,4}))</f>
        <v>288.99966666666666</v>
      </c>
      <c r="C2" s="42" cm="1">
        <f t="array" ref="C2">SUM(LARGE(H2:Z2,{1,2,3}))</f>
        <v>218.833</v>
      </c>
      <c r="D2" s="5" t="s">
        <v>129</v>
      </c>
      <c r="E2" s="37" t="s">
        <v>41</v>
      </c>
      <c r="F2" s="41" t="s">
        <v>42</v>
      </c>
      <c r="G2" s="62" t="s">
        <v>46</v>
      </c>
      <c r="H2" s="18">
        <f>203.5/300*100</f>
        <v>67.833333333333329</v>
      </c>
      <c r="J2" s="13">
        <f>210.5/300*100</f>
        <v>70.166666666666671</v>
      </c>
      <c r="N2" s="13">
        <v>71.832999999999998</v>
      </c>
      <c r="R2" s="13">
        <v>73</v>
      </c>
      <c r="U2" s="13">
        <v>74</v>
      </c>
      <c r="V2" s="15"/>
    </row>
    <row r="3" spans="1:41" x14ac:dyDescent="0.25">
      <c r="A3" s="68" t="s">
        <v>505</v>
      </c>
      <c r="B3" s="22" t="e" cm="1">
        <f t="array" ref="B3">SUM(LARGE(H3:Z3,{1,2,3,4}))</f>
        <v>#NUM!</v>
      </c>
      <c r="C3" s="42" cm="1">
        <f t="array" ref="C3">SUM(LARGE(H3:Z3,{1,2,3}))</f>
        <v>214</v>
      </c>
      <c r="D3" s="5" t="s">
        <v>371</v>
      </c>
      <c r="E3" s="37" t="s">
        <v>372</v>
      </c>
      <c r="F3" s="41" t="s">
        <v>373</v>
      </c>
      <c r="G3" s="62" t="s">
        <v>38</v>
      </c>
      <c r="H3" s="18"/>
      <c r="K3" s="18"/>
      <c r="L3" s="18"/>
      <c r="M3" s="18"/>
      <c r="N3" s="18"/>
      <c r="O3" s="13">
        <v>69.667000000000002</v>
      </c>
      <c r="R3" s="13">
        <v>74</v>
      </c>
      <c r="U3" s="13">
        <v>70.332999999999998</v>
      </c>
    </row>
    <row r="4" spans="1:41" x14ac:dyDescent="0.25">
      <c r="A4" s="68" t="s">
        <v>505</v>
      </c>
      <c r="B4" s="22" cm="1">
        <f t="array" ref="B4">SUM(LARGE(H4:Z4,{1,2,3,4}))</f>
        <v>282.16700000000003</v>
      </c>
      <c r="C4" s="42" cm="1">
        <f t="array" ref="C4">SUM(LARGE(H4:Z4,{1,2,3}))</f>
        <v>213.334</v>
      </c>
      <c r="D4" s="5" t="s">
        <v>326</v>
      </c>
      <c r="E4" s="37" t="s">
        <v>26</v>
      </c>
      <c r="F4" s="41" t="s">
        <v>327</v>
      </c>
      <c r="G4" s="41" t="s">
        <v>38</v>
      </c>
      <c r="H4" s="36"/>
      <c r="I4" s="18"/>
      <c r="L4" s="18"/>
      <c r="M4" s="13">
        <v>68.832999999999998</v>
      </c>
      <c r="N4" s="13">
        <v>67</v>
      </c>
      <c r="O4" s="18"/>
      <c r="P4" s="13">
        <v>71.667000000000002</v>
      </c>
      <c r="Q4" s="13">
        <v>68.667000000000002</v>
      </c>
      <c r="R4" s="18"/>
      <c r="S4" s="13">
        <v>72.167000000000002</v>
      </c>
      <c r="T4" s="13">
        <v>69.5</v>
      </c>
      <c r="U4" s="13">
        <v>68.667000000000002</v>
      </c>
    </row>
    <row r="5" spans="1:41" x14ac:dyDescent="0.25">
      <c r="A5" s="68" t="s">
        <v>505</v>
      </c>
      <c r="B5" s="22" cm="1">
        <f t="array" ref="B5">SUM(LARGE(H5:Z5,{1,2,3,4}))</f>
        <v>276.33299999999997</v>
      </c>
      <c r="C5" s="42" cm="1">
        <f t="array" ref="C5">SUM(LARGE(H5:Z5,{1,2,3}))</f>
        <v>210.833</v>
      </c>
      <c r="D5" s="5" t="s">
        <v>354</v>
      </c>
      <c r="E5" s="37" t="s">
        <v>232</v>
      </c>
      <c r="F5" s="41" t="s">
        <v>233</v>
      </c>
      <c r="G5" s="62" t="s">
        <v>46</v>
      </c>
      <c r="H5" s="18"/>
      <c r="J5" s="13">
        <f>196.5/300*100</f>
        <v>65.5</v>
      </c>
      <c r="N5" s="13">
        <v>68.332999999999998</v>
      </c>
      <c r="R5" s="13">
        <v>72.167000000000002</v>
      </c>
      <c r="T5" s="13">
        <v>70.332999999999998</v>
      </c>
      <c r="U5" s="35"/>
    </row>
    <row r="6" spans="1:41" x14ac:dyDescent="0.25">
      <c r="A6" s="68" t="s">
        <v>505</v>
      </c>
      <c r="B6" s="22" cm="1">
        <f t="array" ref="B6">SUM(LARGE(H6:Z6,{1,2,3,4}))</f>
        <v>267</v>
      </c>
      <c r="C6" s="42" cm="1">
        <f t="array" ref="C6">SUM(LARGE(H6:Z6,{1,2,3}))</f>
        <v>202</v>
      </c>
      <c r="D6" s="5" t="s">
        <v>281</v>
      </c>
      <c r="E6" s="37" t="s">
        <v>282</v>
      </c>
      <c r="F6" s="41" t="s">
        <v>283</v>
      </c>
      <c r="G6" s="62" t="s">
        <v>38</v>
      </c>
      <c r="H6" s="18"/>
      <c r="L6" s="13">
        <v>63</v>
      </c>
      <c r="M6" s="13">
        <v>63.167000000000002</v>
      </c>
      <c r="N6" s="36"/>
      <c r="P6" s="13">
        <v>65</v>
      </c>
      <c r="Q6" s="13">
        <v>61.667000000000002</v>
      </c>
      <c r="S6" s="13">
        <v>69.167000000000002</v>
      </c>
      <c r="T6" s="13">
        <v>67</v>
      </c>
      <c r="U6" s="13">
        <v>65.832999999999998</v>
      </c>
    </row>
    <row r="7" spans="1:41" x14ac:dyDescent="0.25">
      <c r="A7" s="78" t="s">
        <v>511</v>
      </c>
      <c r="B7" s="22" t="e" cm="1">
        <f t="array" ref="B7">SUM(LARGE(H7:Z7,{1,2,3,4}))</f>
        <v>#NUM!</v>
      </c>
      <c r="C7" s="42" cm="1">
        <f t="array" ref="C7">SUM(LARGE(H7:Z7,{1,2,3}))</f>
        <v>201.99966666666666</v>
      </c>
      <c r="D7" s="5" t="s">
        <v>123</v>
      </c>
      <c r="E7" s="37" t="s">
        <v>26</v>
      </c>
      <c r="F7" s="41" t="s">
        <v>27</v>
      </c>
      <c r="G7" s="62" t="s">
        <v>38</v>
      </c>
      <c r="H7" s="18">
        <f>201.5/300*100</f>
        <v>67.166666666666657</v>
      </c>
      <c r="L7" s="13">
        <v>67.5</v>
      </c>
      <c r="N7" s="13">
        <v>67.332999999999998</v>
      </c>
      <c r="R7" s="18"/>
      <c r="S7" s="18"/>
    </row>
    <row r="8" spans="1:41" x14ac:dyDescent="0.25">
      <c r="A8" s="84" t="s">
        <v>506</v>
      </c>
      <c r="B8" s="13" cm="1">
        <f t="array" ref="B8">SUM(LARGE(H8:Z8,{1,2,3,4}))</f>
        <v>265.16700000000003</v>
      </c>
      <c r="C8" s="42" cm="1">
        <f t="array" ref="C8">SUM(LARGE(H8:Z8,{1,2,3}))</f>
        <v>199.834</v>
      </c>
      <c r="D8" s="5" t="s">
        <v>293</v>
      </c>
      <c r="E8" s="37" t="s">
        <v>294</v>
      </c>
      <c r="F8" s="41" t="s">
        <v>234</v>
      </c>
      <c r="G8" s="41" t="s">
        <v>361</v>
      </c>
      <c r="H8" s="36"/>
      <c r="J8" s="13">
        <f>183.5/300*100</f>
        <v>61.166666666666671</v>
      </c>
      <c r="L8" s="13">
        <v>67.667000000000002</v>
      </c>
      <c r="O8" s="13">
        <v>65.5</v>
      </c>
      <c r="Q8" s="13">
        <v>65.332999999999998</v>
      </c>
      <c r="R8" s="13">
        <v>66.667000000000002</v>
      </c>
      <c r="T8" s="35"/>
      <c r="U8" s="35"/>
    </row>
    <row r="9" spans="1:41" x14ac:dyDescent="0.25">
      <c r="A9" s="68" t="s">
        <v>505</v>
      </c>
      <c r="B9" s="13" cm="1">
        <f t="array" ref="B9">SUM(LARGE(H9:Z9,{1,2,3,4}))</f>
        <v>262.33266666666668</v>
      </c>
      <c r="C9" s="42" cm="1">
        <f t="array" ref="C9">SUM(LARGE(H9:Z9,{1,2,3}))</f>
        <v>199.666</v>
      </c>
      <c r="D9" s="5" t="s">
        <v>131</v>
      </c>
      <c r="E9" s="37" t="s">
        <v>45</v>
      </c>
      <c r="F9" s="41" t="s">
        <v>40</v>
      </c>
      <c r="G9" s="62" t="s">
        <v>46</v>
      </c>
      <c r="H9" s="18">
        <f>185.5/300*100</f>
        <v>61.833333333333329</v>
      </c>
      <c r="J9" s="13">
        <f>188/300*100</f>
        <v>62.666666666666671</v>
      </c>
      <c r="M9" s="13">
        <v>64.832999999999998</v>
      </c>
      <c r="O9" s="13">
        <v>66</v>
      </c>
      <c r="R9" s="13">
        <v>68.832999999999998</v>
      </c>
      <c r="V9" s="15"/>
      <c r="W9" s="16"/>
      <c r="X9" s="16"/>
      <c r="Y9" s="12"/>
      <c r="Z9" s="6"/>
      <c r="AA9" s="6"/>
      <c r="AB9" s="6"/>
      <c r="AC9" s="6"/>
      <c r="AD9" s="6"/>
      <c r="AE9" s="10"/>
      <c r="AF9" s="10"/>
    </row>
    <row r="10" spans="1:41" x14ac:dyDescent="0.25">
      <c r="A10" s="68" t="s">
        <v>505</v>
      </c>
      <c r="B10" s="13" t="e" cm="1">
        <f t="array" ref="B10">SUM(LARGE(H10:Z10,{1,2,3,4}))</f>
        <v>#NUM!</v>
      </c>
      <c r="C10" s="42" cm="1">
        <f t="array" ref="C10">SUM(LARGE(H10:Z10,{1,2,3}))</f>
        <v>199.334</v>
      </c>
      <c r="D10" s="5" t="s">
        <v>374</v>
      </c>
      <c r="E10" s="37" t="s">
        <v>375</v>
      </c>
      <c r="F10" s="41" t="s">
        <v>376</v>
      </c>
      <c r="G10" s="62" t="s">
        <v>38</v>
      </c>
      <c r="H10" s="18"/>
      <c r="K10" s="18"/>
      <c r="L10" s="18"/>
      <c r="M10" s="18"/>
      <c r="N10" s="18"/>
      <c r="O10" s="13">
        <v>64.167000000000002</v>
      </c>
      <c r="R10" s="13">
        <v>66.5</v>
      </c>
      <c r="T10" s="35"/>
      <c r="U10" s="35"/>
      <c r="W10" s="13">
        <v>68.667000000000002</v>
      </c>
    </row>
    <row r="11" spans="1:41" x14ac:dyDescent="0.25">
      <c r="A11" s="78" t="s">
        <v>511</v>
      </c>
      <c r="B11" s="13" cm="1">
        <f t="array" ref="B11">SUM(LARGE(H11:Z11,{1,2,3,4}))</f>
        <v>260.66700000000003</v>
      </c>
      <c r="C11" s="42" cm="1">
        <f t="array" ref="C11">SUM(LARGE(H11:Z11,{1,2,3}))</f>
        <v>197.834</v>
      </c>
      <c r="D11" s="5" t="s">
        <v>127</v>
      </c>
      <c r="E11" s="37" t="s">
        <v>36</v>
      </c>
      <c r="F11" s="41" t="s">
        <v>37</v>
      </c>
      <c r="G11" s="62" t="s">
        <v>38</v>
      </c>
      <c r="H11" s="18">
        <f>184.5/300*100</f>
        <v>61.5</v>
      </c>
      <c r="L11" s="13">
        <v>62.832999999999998</v>
      </c>
      <c r="M11" s="13">
        <v>61.5</v>
      </c>
      <c r="N11" s="36"/>
      <c r="P11" s="13">
        <v>61</v>
      </c>
      <c r="R11" s="13">
        <v>68</v>
      </c>
      <c r="S11" s="13">
        <v>65.667000000000002</v>
      </c>
      <c r="U11" s="13">
        <v>64.167000000000002</v>
      </c>
      <c r="V11" s="13">
        <v>58</v>
      </c>
      <c r="W11" s="16"/>
      <c r="X11" s="16"/>
      <c r="Y11" s="12"/>
      <c r="Z11" s="6"/>
      <c r="AA11" s="6"/>
      <c r="AB11" s="6"/>
      <c r="AC11" s="6"/>
      <c r="AD11" s="11"/>
      <c r="AE11" s="3"/>
      <c r="AF11" s="3"/>
    </row>
    <row r="12" spans="1:41" x14ac:dyDescent="0.25">
      <c r="A12" s="68" t="s">
        <v>505</v>
      </c>
      <c r="B12" s="13" t="e" cm="1">
        <f t="array" ref="B12">SUM(LARGE(H12:Z12,{1,2,3,4}))</f>
        <v>#NUM!</v>
      </c>
      <c r="C12" s="42" cm="1">
        <f t="array" ref="C12">SUM(LARGE(H12:Z12,{1,2,3}))</f>
        <v>196.334</v>
      </c>
      <c r="D12" s="5" t="s">
        <v>407</v>
      </c>
      <c r="E12" s="37" t="s">
        <v>408</v>
      </c>
      <c r="F12" s="41" t="s">
        <v>409</v>
      </c>
      <c r="G12" s="62" t="s">
        <v>38</v>
      </c>
      <c r="H12" s="18"/>
      <c r="Q12" s="13">
        <v>66</v>
      </c>
      <c r="S12" s="13">
        <v>63.667000000000002</v>
      </c>
      <c r="T12" s="13">
        <v>66.667000000000002</v>
      </c>
      <c r="U12" s="35"/>
    </row>
    <row r="13" spans="1:41" x14ac:dyDescent="0.25">
      <c r="A13" s="68" t="s">
        <v>505</v>
      </c>
      <c r="B13" s="13" t="e" cm="1">
        <f t="array" ref="B13">SUM(LARGE(H13:Z13,{1,2,3,4}))</f>
        <v>#NUM!</v>
      </c>
      <c r="C13" s="42" cm="1">
        <f t="array" ref="C13">SUM(LARGE(H13:Z13,{1,2,3}))</f>
        <v>195.5</v>
      </c>
      <c r="D13" s="5" t="s">
        <v>377</v>
      </c>
      <c r="E13" s="37" t="s">
        <v>378</v>
      </c>
      <c r="F13" s="41" t="s">
        <v>379</v>
      </c>
      <c r="G13" s="62" t="s">
        <v>38</v>
      </c>
      <c r="H13" s="18"/>
      <c r="K13" s="18"/>
      <c r="L13" s="18"/>
      <c r="M13" s="18"/>
      <c r="N13" s="18"/>
      <c r="O13" s="13">
        <v>63</v>
      </c>
      <c r="R13" s="13">
        <v>66.332999999999998</v>
      </c>
      <c r="W13" s="13">
        <v>66.167000000000002</v>
      </c>
    </row>
    <row r="14" spans="1:41" x14ac:dyDescent="0.25">
      <c r="A14" s="68" t="s">
        <v>505</v>
      </c>
      <c r="B14" s="13"/>
      <c r="C14" s="42" cm="1">
        <f t="array" ref="C14">SUM(LARGE(H14:Z14,{1,2,3}))</f>
        <v>195.167</v>
      </c>
      <c r="D14" s="5" t="s">
        <v>302</v>
      </c>
      <c r="E14" s="37" t="s">
        <v>303</v>
      </c>
      <c r="F14" s="41" t="s">
        <v>304</v>
      </c>
      <c r="G14" s="41" t="s">
        <v>361</v>
      </c>
      <c r="H14" s="41"/>
      <c r="I14" s="18"/>
      <c r="L14" s="13">
        <v>59</v>
      </c>
      <c r="M14" s="18"/>
      <c r="N14" s="13">
        <v>63.332999999999998</v>
      </c>
      <c r="O14" s="18"/>
      <c r="P14" s="18"/>
      <c r="Q14" s="13">
        <v>64.667000000000002</v>
      </c>
      <c r="R14" s="18"/>
      <c r="S14" s="13">
        <v>64</v>
      </c>
      <c r="T14" s="13">
        <v>63.667000000000002</v>
      </c>
      <c r="U14" s="13">
        <v>66.5</v>
      </c>
      <c r="V14" s="13">
        <v>63.832999999999998</v>
      </c>
      <c r="W14" s="16"/>
      <c r="X14" s="16"/>
      <c r="Y14" s="12"/>
      <c r="Z14" s="6"/>
      <c r="AA14" s="6"/>
      <c r="AB14" s="6"/>
      <c r="AC14" s="6"/>
      <c r="AD14" s="6"/>
      <c r="AE14" s="10"/>
      <c r="AF14" s="10"/>
    </row>
    <row r="15" spans="1:41" x14ac:dyDescent="0.25">
      <c r="A15" s="78" t="s">
        <v>511</v>
      </c>
      <c r="B15" s="13" cm="1">
        <f t="array" ref="B15">SUM(LARGE(H15:Z15,{1,2,3,4}))</f>
        <v>253.667</v>
      </c>
      <c r="C15" s="42" cm="1">
        <f t="array" ref="C15">SUM(LARGE(H15:Z15,{1,2,3}))</f>
        <v>194.33366666666666</v>
      </c>
      <c r="D15" s="5" t="s">
        <v>124</v>
      </c>
      <c r="E15" s="37" t="s">
        <v>30</v>
      </c>
      <c r="F15" s="41" t="s">
        <v>31</v>
      </c>
      <c r="G15" s="62" t="s">
        <v>38</v>
      </c>
      <c r="H15" s="18">
        <f>191/300*100</f>
        <v>63.666666666666671</v>
      </c>
      <c r="J15" s="13">
        <f>178/300*100</f>
        <v>59.333333333333336</v>
      </c>
      <c r="N15" s="36"/>
      <c r="O15" s="13">
        <v>63.667000000000002</v>
      </c>
      <c r="R15" s="18"/>
      <c r="S15" s="18"/>
      <c r="T15" s="34"/>
      <c r="U15" s="34"/>
      <c r="V15" s="4"/>
      <c r="W15" s="13">
        <v>67</v>
      </c>
    </row>
    <row r="16" spans="1:41" x14ac:dyDescent="0.25">
      <c r="A16" s="68" t="s">
        <v>505</v>
      </c>
      <c r="B16" s="13" cm="1">
        <f t="array" ref="B16">SUM(LARGE(H16:Z16,{1,2,3,4}))</f>
        <v>256.334</v>
      </c>
      <c r="C16" s="13" cm="1">
        <f t="array" ref="C16">SUM(LARGE(H16:Z16,{1,2,3}))</f>
        <v>193.334</v>
      </c>
      <c r="D16" s="5" t="s">
        <v>128</v>
      </c>
      <c r="E16" s="37" t="s">
        <v>28</v>
      </c>
      <c r="F16" s="41" t="s">
        <v>29</v>
      </c>
      <c r="G16" s="62" t="s">
        <v>39</v>
      </c>
      <c r="H16" s="18">
        <f>193.5/300*100</f>
        <v>64.5</v>
      </c>
      <c r="K16" s="18"/>
      <c r="L16" s="18"/>
      <c r="M16" s="18"/>
      <c r="N16" s="18"/>
      <c r="O16" s="36"/>
      <c r="P16" s="13">
        <v>58.167000000000002</v>
      </c>
      <c r="Q16" s="18"/>
      <c r="R16" s="13">
        <v>63</v>
      </c>
      <c r="S16" s="13">
        <v>65.667000000000002</v>
      </c>
      <c r="T16" s="13">
        <v>63.167000000000002</v>
      </c>
      <c r="U16" s="34"/>
    </row>
    <row r="17" spans="1:23" x14ac:dyDescent="0.25">
      <c r="A17" s="68" t="s">
        <v>505</v>
      </c>
      <c r="B17" s="13" t="e" cm="1">
        <f t="array" ref="B17">SUM(LARGE(H17:Z17,{1,2,3,4}))</f>
        <v>#NUM!</v>
      </c>
      <c r="C17" s="13" cm="1">
        <f t="array" ref="C17">SUM(LARGE(H17:Z17,{1,2,3}))</f>
        <v>192.83366666666669</v>
      </c>
      <c r="D17" s="5" t="s">
        <v>130</v>
      </c>
      <c r="E17" s="37" t="s">
        <v>43</v>
      </c>
      <c r="F17" s="41" t="s">
        <v>44</v>
      </c>
      <c r="G17" s="62" t="s">
        <v>46</v>
      </c>
      <c r="H17" s="18">
        <f>192.5/300*100</f>
        <v>64.166666666666671</v>
      </c>
      <c r="N17" s="13">
        <v>61.667000000000002</v>
      </c>
      <c r="O17" s="13">
        <v>67</v>
      </c>
      <c r="V17" s="13"/>
    </row>
    <row r="18" spans="1:23" x14ac:dyDescent="0.25">
      <c r="A18" s="78" t="s">
        <v>511</v>
      </c>
      <c r="B18" s="13" cm="1">
        <f t="array" ref="B18">SUM(LARGE(H18:Z18,{1,2,3,4}))</f>
        <v>255.167</v>
      </c>
      <c r="C18" s="13" cm="1">
        <f t="array" ref="C18">SUM(LARGE(H18:Z18,{1,2,3}))</f>
        <v>192.167</v>
      </c>
      <c r="D18" s="5" t="s">
        <v>174</v>
      </c>
      <c r="E18" s="37" t="s">
        <v>175</v>
      </c>
      <c r="F18" s="41" t="s">
        <v>180</v>
      </c>
      <c r="G18" s="62" t="s">
        <v>38</v>
      </c>
      <c r="H18" s="18"/>
      <c r="I18" s="13">
        <v>64.667000000000002</v>
      </c>
      <c r="L18" s="13">
        <v>63.667000000000002</v>
      </c>
      <c r="Q18" s="13">
        <v>63.832999999999998</v>
      </c>
      <c r="S18" s="13">
        <v>63</v>
      </c>
    </row>
    <row r="19" spans="1:23" x14ac:dyDescent="0.25">
      <c r="A19" s="68" t="s">
        <v>505</v>
      </c>
      <c r="B19" s="13" cm="1">
        <f t="array" ref="B19">SUM(LARGE(H19:Z19,{1,2,3,4}))</f>
        <v>248.83366666666666</v>
      </c>
      <c r="C19" s="13" cm="1">
        <f t="array" ref="C19">SUM(LARGE(H19:Z19,{1,2,3}))</f>
        <v>188.33366666666666</v>
      </c>
      <c r="D19" s="5" t="s">
        <v>126</v>
      </c>
      <c r="E19" s="37" t="s">
        <v>34</v>
      </c>
      <c r="F19" s="41" t="s">
        <v>35</v>
      </c>
      <c r="G19" s="62" t="s">
        <v>38</v>
      </c>
      <c r="H19" s="18">
        <f>186.5/300*100</f>
        <v>62.166666666666671</v>
      </c>
      <c r="J19" s="13">
        <f>181.5/300*100</f>
        <v>60.5</v>
      </c>
      <c r="L19" s="13">
        <v>64.667000000000002</v>
      </c>
      <c r="N19" s="13">
        <v>61.5</v>
      </c>
      <c r="R19" s="18"/>
      <c r="S19" s="18"/>
    </row>
    <row r="20" spans="1:23" x14ac:dyDescent="0.25">
      <c r="A20" s="68" t="s">
        <v>505</v>
      </c>
      <c r="B20" s="13" cm="1">
        <f t="array" ref="B20">SUM(LARGE(H20:Z20,{1,2,3,4}))</f>
        <v>249.333</v>
      </c>
      <c r="C20" s="13" cm="1">
        <f t="array" ref="C20">SUM(LARGE(H20:Z20,{1,2,3}))</f>
        <v>188</v>
      </c>
      <c r="D20" s="5" t="s">
        <v>125</v>
      </c>
      <c r="E20" s="37" t="s">
        <v>32</v>
      </c>
      <c r="F20" s="41" t="s">
        <v>33</v>
      </c>
      <c r="G20" s="62" t="s">
        <v>38</v>
      </c>
      <c r="H20" s="18">
        <f>187.5/300*100</f>
        <v>62.5</v>
      </c>
      <c r="I20" s="18"/>
      <c r="J20" s="13">
        <f>166/300*100</f>
        <v>55.333333333333336</v>
      </c>
      <c r="N20" s="13">
        <v>64.167000000000002</v>
      </c>
      <c r="P20" s="13">
        <v>61.332999999999998</v>
      </c>
      <c r="Q20" s="13">
        <v>61.332999999999998</v>
      </c>
      <c r="T20" s="35"/>
      <c r="U20" s="35"/>
      <c r="V20" s="15"/>
    </row>
    <row r="21" spans="1:23" x14ac:dyDescent="0.25">
      <c r="A21" s="26"/>
      <c r="B21" s="22" t="e" cm="1">
        <f t="array" ref="B21">SUM(LARGE(H21:Z21,{1,2,3,4}))</f>
        <v>#NUM!</v>
      </c>
      <c r="C21" s="42" t="e" cm="1">
        <f t="array" ref="C21">SUM(LARGE(H21:Z21,{1,2,3}))</f>
        <v>#NUM!</v>
      </c>
      <c r="D21" s="5" t="s">
        <v>178</v>
      </c>
      <c r="E21" s="37" t="s">
        <v>179</v>
      </c>
      <c r="F21" s="41" t="s">
        <v>182</v>
      </c>
      <c r="G21" s="62" t="s">
        <v>38</v>
      </c>
      <c r="H21" s="18"/>
      <c r="I21" s="45">
        <v>60.667000000000002</v>
      </c>
      <c r="L21" s="13">
        <v>58.167000000000002</v>
      </c>
      <c r="N21" s="36"/>
      <c r="T21" s="22"/>
      <c r="U21" s="22"/>
    </row>
    <row r="22" spans="1:23" x14ac:dyDescent="0.25">
      <c r="B22" s="22" t="e" cm="1">
        <f t="array" ref="B22">SUM(LARGE(H22:Z22,{1,2,3,4}))</f>
        <v>#NUM!</v>
      </c>
      <c r="C22" s="42" t="e" cm="1">
        <f t="array" ref="C22">SUM(LARGE(H22:Z22,{1,2,3}))</f>
        <v>#NUM!</v>
      </c>
      <c r="D22" s="5" t="s">
        <v>328</v>
      </c>
      <c r="E22" s="37" t="s">
        <v>329</v>
      </c>
      <c r="F22" s="41" t="s">
        <v>330</v>
      </c>
      <c r="G22" s="5" t="s">
        <v>46</v>
      </c>
      <c r="M22" s="13">
        <v>52.832999999999998</v>
      </c>
      <c r="N22" s="13">
        <v>61.167000000000002</v>
      </c>
    </row>
    <row r="23" spans="1:23" x14ac:dyDescent="0.25">
      <c r="A23" s="25"/>
      <c r="B23" s="22" t="e" cm="1">
        <f t="array" ref="B23">SUM(LARGE(H23:Z23,{1,2,3,4}))</f>
        <v>#NUM!</v>
      </c>
      <c r="C23" s="42" t="e" cm="1">
        <f t="array" ref="C23">SUM(LARGE(H23:Z23,{1,2,3}))</f>
        <v>#NUM!</v>
      </c>
      <c r="D23" s="5"/>
      <c r="E23" s="37" t="s">
        <v>262</v>
      </c>
      <c r="F23" s="41" t="s">
        <v>263</v>
      </c>
      <c r="G23" s="62" t="s">
        <v>38</v>
      </c>
      <c r="H23" s="18"/>
      <c r="K23" s="13">
        <f>191/300*100</f>
        <v>63.666666666666671</v>
      </c>
      <c r="T23" s="35"/>
      <c r="U23" s="35"/>
    </row>
    <row r="24" spans="1:23" x14ac:dyDescent="0.25">
      <c r="A24" s="5"/>
      <c r="B24" s="22"/>
      <c r="C24" s="42" t="e" cm="1">
        <f t="array" ref="C24">SUM(LARGE(H24:Z24,{1,2,3}))</f>
        <v>#NUM!</v>
      </c>
      <c r="D24" s="5" t="s">
        <v>441</v>
      </c>
      <c r="E24" s="37" t="s">
        <v>442</v>
      </c>
      <c r="F24" s="41" t="s">
        <v>443</v>
      </c>
      <c r="G24" s="62" t="s">
        <v>38</v>
      </c>
      <c r="H24" s="18"/>
      <c r="K24" s="18"/>
      <c r="L24" s="18"/>
      <c r="M24" s="18"/>
      <c r="N24" s="18"/>
      <c r="R24" s="13">
        <v>61.667000000000002</v>
      </c>
      <c r="S24" s="18"/>
      <c r="T24" s="34"/>
      <c r="U24" s="34"/>
    </row>
    <row r="25" spans="1:23" x14ac:dyDescent="0.25">
      <c r="B25" s="64"/>
      <c r="C25" s="42" t="e" cm="1">
        <f t="array" ref="C25">SUM(LARGE(H25:Z25,{1,2,3}))</f>
        <v>#NUM!</v>
      </c>
      <c r="D25" s="5" t="s">
        <v>480</v>
      </c>
      <c r="E25" s="37" t="s">
        <v>481</v>
      </c>
      <c r="F25" s="41" t="s">
        <v>482</v>
      </c>
      <c r="G25" s="62" t="s">
        <v>39</v>
      </c>
      <c r="H25" s="18"/>
      <c r="N25" s="36"/>
      <c r="U25" s="13">
        <v>67.667000000000002</v>
      </c>
    </row>
    <row r="26" spans="1:23" x14ac:dyDescent="0.25">
      <c r="B26" s="64"/>
      <c r="C26" s="42" t="e" cm="1">
        <f t="array" ref="C26">SUM(LARGE(H26:Z26,{1,2,3}))</f>
        <v>#NUM!</v>
      </c>
      <c r="D26" s="5" t="s">
        <v>503</v>
      </c>
      <c r="E26" s="37" t="s">
        <v>504</v>
      </c>
      <c r="F26" s="41" t="s">
        <v>31</v>
      </c>
      <c r="G26" s="62" t="s">
        <v>38</v>
      </c>
      <c r="H26" s="18"/>
      <c r="N26" s="36"/>
      <c r="V26" s="13"/>
      <c r="W26" s="13">
        <v>68.332999999999998</v>
      </c>
    </row>
    <row r="27" spans="1:23" x14ac:dyDescent="0.25">
      <c r="A27" s="5"/>
      <c r="B27" s="22" t="e" cm="1">
        <f t="array" ref="B27">SUM(LARGE(H27:Z27,{1,2,3,4}))</f>
        <v>#NUM!</v>
      </c>
      <c r="C27" s="42" t="e" cm="1">
        <f t="array" ref="C27">SUM(LARGE(H27:Z27,{1,2,3}))</f>
        <v>#NUM!</v>
      </c>
      <c r="D27" s="5" t="s">
        <v>176</v>
      </c>
      <c r="E27" s="37" t="s">
        <v>177</v>
      </c>
      <c r="F27" s="41" t="s">
        <v>181</v>
      </c>
      <c r="G27" s="62" t="s">
        <v>46</v>
      </c>
      <c r="H27" s="18"/>
      <c r="I27" s="13">
        <v>63.832999999999998</v>
      </c>
      <c r="N27" s="36"/>
      <c r="V27" s="13"/>
    </row>
  </sheetData>
  <sortState xmlns:xlrd2="http://schemas.microsoft.com/office/spreadsheetml/2017/richdata2" ref="A2:AO20">
    <sortCondition descending="1" ref="C2:C20"/>
  </sortState>
  <pageMargins left="0.25" right="0.25" top="0.75" bottom="0.75" header="0.3" footer="0.3"/>
  <pageSetup paperSize="9" orientation="landscape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F1E04-1584-4742-BD67-5B8921BF5B29}">
  <dimension ref="A1:AN37"/>
  <sheetViews>
    <sheetView tabSelected="1" workbookViewId="0">
      <pane ySplit="1" topLeftCell="A2" activePane="bottomLeft" state="frozen"/>
      <selection pane="bottomLeft" activeCell="D15" sqref="D15"/>
    </sheetView>
  </sheetViews>
  <sheetFormatPr defaultColWidth="9.140625" defaultRowHeight="15" x14ac:dyDescent="0.25"/>
  <cols>
    <col min="1" max="1" width="10" style="4" customWidth="1"/>
    <col min="2" max="2" width="8.85546875" style="15" customWidth="1"/>
    <col min="3" max="3" width="11" style="4" customWidth="1"/>
    <col min="4" max="5" width="28.5703125" style="7" customWidth="1"/>
    <col min="6" max="6" width="7.28515625" style="1" customWidth="1"/>
    <col min="7" max="7" width="12" style="13" customWidth="1"/>
    <col min="8" max="18" width="11.28515625" style="13" customWidth="1"/>
    <col min="19" max="20" width="9" style="13" customWidth="1"/>
    <col min="21" max="21" width="11.5703125" style="2" customWidth="1"/>
    <col min="22" max="22" width="8.85546875" style="2" customWidth="1"/>
    <col min="23" max="23" width="6" style="2" customWidth="1"/>
    <col min="24" max="24" width="8" style="3" customWidth="1"/>
    <col min="25" max="25" width="7.28515625" style="3" customWidth="1"/>
    <col min="26" max="26" width="5.85546875" style="3" customWidth="1"/>
    <col min="27" max="27" width="7.140625" style="3" customWidth="1"/>
    <col min="28" max="28" width="7.7109375" style="3" customWidth="1"/>
    <col min="29" max="29" width="7.140625" style="3" customWidth="1"/>
    <col min="30" max="30" width="8" style="2" customWidth="1"/>
    <col min="31" max="31" width="8.85546875" style="2" customWidth="1"/>
    <col min="32" max="32" width="6" style="2" customWidth="1"/>
    <col min="33" max="33" width="6.42578125" style="4" customWidth="1"/>
    <col min="34" max="34" width="7.140625" style="3" customWidth="1"/>
    <col min="35" max="35" width="7.140625" style="2" customWidth="1"/>
    <col min="36" max="36" width="6.28515625" style="2" customWidth="1"/>
    <col min="37" max="37" width="10.5703125" style="2" customWidth="1"/>
    <col min="38" max="38" width="7.140625" style="4" customWidth="1"/>
    <col min="39" max="39" width="7.140625" style="5" customWidth="1"/>
    <col min="40" max="40" width="18.5703125" style="5" customWidth="1"/>
    <col min="41" max="16384" width="9.140625" style="5"/>
  </cols>
  <sheetData>
    <row r="1" spans="1:40" ht="36" x14ac:dyDescent="0.25">
      <c r="A1" s="30" t="s">
        <v>3</v>
      </c>
      <c r="B1" s="20" t="s">
        <v>5</v>
      </c>
      <c r="C1" s="29" t="s">
        <v>0</v>
      </c>
      <c r="D1" s="58" t="s">
        <v>4</v>
      </c>
      <c r="E1" s="58" t="s">
        <v>1</v>
      </c>
      <c r="F1" s="58" t="s">
        <v>13</v>
      </c>
      <c r="G1" s="59" t="s">
        <v>15</v>
      </c>
      <c r="H1" s="32" t="s">
        <v>16</v>
      </c>
      <c r="I1" s="32" t="s">
        <v>17</v>
      </c>
      <c r="J1" s="32" t="s">
        <v>18</v>
      </c>
      <c r="K1" s="32" t="s">
        <v>19</v>
      </c>
      <c r="L1" s="32" t="s">
        <v>20</v>
      </c>
      <c r="M1" s="32" t="s">
        <v>370</v>
      </c>
      <c r="N1" s="32" t="s">
        <v>21</v>
      </c>
      <c r="O1" s="32" t="s">
        <v>10</v>
      </c>
      <c r="P1" s="32" t="s">
        <v>22</v>
      </c>
      <c r="Q1" s="32" t="s">
        <v>23</v>
      </c>
      <c r="R1" s="32" t="s">
        <v>7</v>
      </c>
      <c r="S1" s="32" t="s">
        <v>25</v>
      </c>
      <c r="T1" s="32" t="s">
        <v>24</v>
      </c>
      <c r="U1" s="31" t="s">
        <v>6</v>
      </c>
      <c r="V1" s="31" t="s">
        <v>9</v>
      </c>
      <c r="W1" s="31"/>
      <c r="X1" s="31"/>
      <c r="Y1" s="31"/>
      <c r="Z1" s="31"/>
      <c r="AA1" s="31"/>
      <c r="AB1" s="31"/>
      <c r="AC1" s="31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</row>
    <row r="2" spans="1:40" x14ac:dyDescent="0.25">
      <c r="A2" s="68" t="s">
        <v>505</v>
      </c>
      <c r="B2" s="42" cm="1">
        <f t="array" ref="B2">SUM(LARGE(G2:Y2,{1,2,3}))</f>
        <v>205.714</v>
      </c>
      <c r="C2" s="41" t="s">
        <v>228</v>
      </c>
      <c r="D2" s="66" t="s">
        <v>279</v>
      </c>
      <c r="E2" s="66" t="s">
        <v>231</v>
      </c>
      <c r="F2" s="26" t="s">
        <v>49</v>
      </c>
      <c r="G2" s="18"/>
      <c r="I2" s="18"/>
      <c r="J2" s="13">
        <f>218.5/350*100</f>
        <v>62.428571428571431</v>
      </c>
      <c r="K2" s="18">
        <v>71.143000000000001</v>
      </c>
      <c r="L2" s="18">
        <v>66.713999999999999</v>
      </c>
      <c r="M2" s="18"/>
      <c r="N2" s="18"/>
      <c r="O2" s="18"/>
      <c r="Q2" s="18"/>
      <c r="S2" s="34">
        <v>64.713999999999999</v>
      </c>
      <c r="T2" s="34">
        <v>60</v>
      </c>
      <c r="U2" s="34">
        <v>67.856999999999999</v>
      </c>
    </row>
    <row r="3" spans="1:40" x14ac:dyDescent="0.25">
      <c r="A3" s="68" t="s">
        <v>505</v>
      </c>
      <c r="B3" s="42" cm="1">
        <f t="array" ref="B3">SUM(LARGE(G3:Y3,{1,2,3}))</f>
        <v>202.857</v>
      </c>
      <c r="C3" s="41" t="s">
        <v>166</v>
      </c>
      <c r="D3" s="66" t="s">
        <v>397</v>
      </c>
      <c r="E3" s="66" t="s">
        <v>82</v>
      </c>
      <c r="F3" s="26" t="s">
        <v>49</v>
      </c>
      <c r="L3" s="18"/>
      <c r="N3" s="13">
        <v>69.143000000000001</v>
      </c>
      <c r="O3" s="18"/>
      <c r="P3" s="13">
        <v>66.713999999999999</v>
      </c>
      <c r="Q3" s="13">
        <v>64.570999999999998</v>
      </c>
      <c r="S3" s="34"/>
      <c r="T3" s="34">
        <v>67</v>
      </c>
      <c r="U3" s="34"/>
    </row>
    <row r="4" spans="1:40" x14ac:dyDescent="0.25">
      <c r="A4" s="68" t="s">
        <v>505</v>
      </c>
      <c r="B4" s="42" cm="1">
        <f t="array" ref="B4">SUM(LARGE(G4:Y4,{1,2,3}))</f>
        <v>199.715</v>
      </c>
      <c r="C4" s="41" t="s">
        <v>171</v>
      </c>
      <c r="D4" s="66" t="s">
        <v>50</v>
      </c>
      <c r="E4" s="66" t="s">
        <v>51</v>
      </c>
      <c r="F4" s="26" t="s">
        <v>55</v>
      </c>
      <c r="G4" s="18">
        <v>64.429000000000002</v>
      </c>
      <c r="I4" s="18">
        <v>65</v>
      </c>
      <c r="J4" s="18"/>
      <c r="K4" s="18"/>
      <c r="L4" s="18">
        <v>66.429000000000002</v>
      </c>
      <c r="M4" s="36"/>
      <c r="N4" s="36"/>
      <c r="O4" s="18"/>
      <c r="P4" s="13">
        <v>64.286000000000001</v>
      </c>
      <c r="T4" s="34"/>
      <c r="U4" s="34"/>
      <c r="V4" s="34">
        <v>68.286000000000001</v>
      </c>
      <c r="W4" s="16"/>
      <c r="X4" s="12"/>
      <c r="Y4" s="6"/>
      <c r="Z4" s="6"/>
      <c r="AA4" s="6"/>
      <c r="AB4" s="6"/>
      <c r="AC4" s="6"/>
      <c r="AD4" s="10"/>
      <c r="AE4" s="10"/>
    </row>
    <row r="5" spans="1:40" x14ac:dyDescent="0.25">
      <c r="A5" s="78" t="s">
        <v>511</v>
      </c>
      <c r="B5" s="42" cm="1">
        <f t="array" ref="B5">SUM(LARGE(G5:Y5,{1,2,3}))</f>
        <v>198.14400000000001</v>
      </c>
      <c r="C5" s="41" t="s">
        <v>222</v>
      </c>
      <c r="D5" s="66" t="s">
        <v>368</v>
      </c>
      <c r="E5" s="66" t="s">
        <v>398</v>
      </c>
      <c r="F5" s="26" t="s">
        <v>49</v>
      </c>
      <c r="L5" s="18"/>
      <c r="N5" s="13">
        <v>68.429000000000002</v>
      </c>
      <c r="Q5" s="22">
        <v>64.286000000000001</v>
      </c>
      <c r="R5" s="13">
        <v>65.429000000000002</v>
      </c>
      <c r="T5" s="34"/>
      <c r="U5" s="34"/>
      <c r="V5" s="4"/>
      <c r="W5" s="4"/>
      <c r="X5" s="17"/>
      <c r="AC5" s="11"/>
      <c r="AD5" s="10"/>
      <c r="AE5" s="10"/>
    </row>
    <row r="6" spans="1:40" x14ac:dyDescent="0.25">
      <c r="A6" s="68" t="s">
        <v>505</v>
      </c>
      <c r="B6" s="42" cm="1">
        <f t="array" ref="B6">SUM(LARGE(G6:Y6,{1,2,3}))</f>
        <v>197.857</v>
      </c>
      <c r="C6" s="41" t="s">
        <v>173</v>
      </c>
      <c r="D6" s="66" t="s">
        <v>53</v>
      </c>
      <c r="E6" s="66" t="s">
        <v>54</v>
      </c>
      <c r="F6" s="26" t="s">
        <v>49</v>
      </c>
      <c r="G6" s="18">
        <v>63.786000000000001</v>
      </c>
      <c r="I6" s="18"/>
      <c r="K6" s="18"/>
      <c r="L6" s="18">
        <v>60.856999999999999</v>
      </c>
      <c r="N6" s="13">
        <v>65.143000000000001</v>
      </c>
      <c r="O6" s="18"/>
      <c r="P6" s="13">
        <v>67.713999999999999</v>
      </c>
      <c r="Q6" s="22">
        <v>64.286000000000001</v>
      </c>
      <c r="S6" s="35"/>
      <c r="T6" s="34"/>
      <c r="U6" s="34">
        <v>65</v>
      </c>
      <c r="V6" s="34">
        <v>65</v>
      </c>
    </row>
    <row r="7" spans="1:40" x14ac:dyDescent="0.25">
      <c r="A7" s="68" t="s">
        <v>505</v>
      </c>
      <c r="B7" s="42" cm="1">
        <f t="array" ref="B7">SUM(LARGE(G7:Y7,{1,2,3}))</f>
        <v>196</v>
      </c>
      <c r="C7" s="41" t="s">
        <v>280</v>
      </c>
      <c r="D7" s="66" t="s">
        <v>58</v>
      </c>
      <c r="E7" s="66" t="s">
        <v>251</v>
      </c>
      <c r="F7" s="26" t="s">
        <v>46</v>
      </c>
      <c r="G7" s="18"/>
      <c r="H7" s="18"/>
      <c r="I7" s="18">
        <v>60.856999999999999</v>
      </c>
      <c r="K7" s="18">
        <v>69.856999999999999</v>
      </c>
      <c r="M7" s="36"/>
      <c r="Q7" s="22">
        <v>65.286000000000001</v>
      </c>
      <c r="T7" s="34"/>
    </row>
    <row r="8" spans="1:40" x14ac:dyDescent="0.25">
      <c r="A8" s="68" t="s">
        <v>505</v>
      </c>
      <c r="B8" s="42" cm="1">
        <f t="array" ref="B8">SUM(LARGE(G8:Y8,{1,2,3}))</f>
        <v>190.143</v>
      </c>
      <c r="C8" s="41" t="s">
        <v>168</v>
      </c>
      <c r="D8" s="66" t="s">
        <v>47</v>
      </c>
      <c r="E8" s="66" t="s">
        <v>85</v>
      </c>
      <c r="F8" s="26" t="s">
        <v>49</v>
      </c>
      <c r="G8" s="18"/>
      <c r="H8" s="18"/>
      <c r="I8" s="18">
        <v>63.143000000000001</v>
      </c>
      <c r="K8" s="18"/>
      <c r="L8" s="18"/>
      <c r="M8" s="18"/>
      <c r="N8" s="18"/>
      <c r="O8" s="18"/>
      <c r="Q8" s="22"/>
      <c r="S8" s="34">
        <v>64.429000000000002</v>
      </c>
      <c r="T8" s="34">
        <v>62.570999999999998</v>
      </c>
    </row>
    <row r="9" spans="1:40" x14ac:dyDescent="0.25">
      <c r="A9" s="76"/>
      <c r="B9" s="67" cm="1">
        <f t="array" ref="B9">SUM(LARGE(G9:Y9,{1,2,3}))</f>
        <v>188.214</v>
      </c>
      <c r="C9" s="82" t="s">
        <v>172</v>
      </c>
      <c r="D9" s="83" t="s">
        <v>52</v>
      </c>
      <c r="E9" s="83" t="s">
        <v>459</v>
      </c>
      <c r="F9" s="77" t="s">
        <v>55</v>
      </c>
      <c r="G9" s="69">
        <v>64.213999999999999</v>
      </c>
      <c r="H9" s="69"/>
      <c r="I9" s="69">
        <v>62.286000000000001</v>
      </c>
      <c r="J9" s="69"/>
      <c r="K9" s="69"/>
      <c r="L9" s="69"/>
      <c r="M9" s="69"/>
      <c r="N9" s="70">
        <v>61.713999999999999</v>
      </c>
      <c r="P9" s="18"/>
      <c r="Q9" s="39"/>
      <c r="R9" s="18"/>
      <c r="S9" s="34"/>
      <c r="T9" s="34"/>
      <c r="U9" s="34"/>
    </row>
    <row r="10" spans="1:40" x14ac:dyDescent="0.25">
      <c r="A10" s="5"/>
      <c r="B10" s="42" cm="1">
        <f t="array" ref="B10">SUM(LARGE(G10:Y10,{1,2,3}))</f>
        <v>174.428</v>
      </c>
      <c r="C10" s="41" t="s">
        <v>169</v>
      </c>
      <c r="D10" s="66" t="s">
        <v>88</v>
      </c>
      <c r="E10" s="66" t="s">
        <v>89</v>
      </c>
      <c r="F10" s="26" t="s">
        <v>49</v>
      </c>
      <c r="G10" s="18"/>
      <c r="H10" s="18"/>
      <c r="I10" s="18">
        <v>59.143000000000001</v>
      </c>
      <c r="K10" s="18"/>
      <c r="N10" s="13">
        <v>59.570999999999998</v>
      </c>
      <c r="Q10" s="22">
        <v>55.713999999999999</v>
      </c>
      <c r="T10" s="34"/>
      <c r="U10" s="34"/>
    </row>
    <row r="11" spans="1:40" x14ac:dyDescent="0.25">
      <c r="B11" s="42"/>
      <c r="C11" s="5"/>
      <c r="D11" s="26"/>
      <c r="E11" s="26"/>
      <c r="F11" s="38"/>
      <c r="Q11" s="22"/>
    </row>
    <row r="12" spans="1:40" x14ac:dyDescent="0.25">
      <c r="A12" s="25"/>
      <c r="B12" s="42"/>
      <c r="C12" s="5"/>
      <c r="D12" s="26"/>
      <c r="E12" s="26"/>
      <c r="F12" s="26"/>
      <c r="G12" s="36"/>
      <c r="Q12" s="22"/>
      <c r="S12" s="35"/>
      <c r="T12" s="35"/>
    </row>
    <row r="13" spans="1:40" x14ac:dyDescent="0.25">
      <c r="A13" s="25"/>
      <c r="B13" s="42"/>
      <c r="C13" s="26"/>
      <c r="D13" s="26"/>
      <c r="E13" s="26"/>
      <c r="F13" s="5"/>
      <c r="G13" s="36"/>
      <c r="P13" s="22"/>
      <c r="S13" s="35"/>
      <c r="T13" s="35"/>
    </row>
    <row r="14" spans="1:40" x14ac:dyDescent="0.25">
      <c r="A14" s="25"/>
      <c r="B14" s="42"/>
      <c r="C14" s="26"/>
      <c r="D14" s="26"/>
      <c r="E14" s="26"/>
      <c r="F14" s="5"/>
      <c r="G14" s="36"/>
      <c r="P14" s="22"/>
      <c r="S14" s="35"/>
      <c r="T14" s="35"/>
    </row>
    <row r="15" spans="1:40" x14ac:dyDescent="0.25">
      <c r="A15" s="25"/>
      <c r="B15" s="42"/>
      <c r="C15" s="26"/>
      <c r="D15" s="26"/>
      <c r="E15" s="26"/>
      <c r="F15" s="5"/>
      <c r="G15" s="36"/>
      <c r="P15" s="22"/>
      <c r="S15" s="35"/>
      <c r="T15" s="35"/>
    </row>
    <row r="16" spans="1:40" x14ac:dyDescent="0.25">
      <c r="B16" s="42"/>
      <c r="C16" s="26"/>
      <c r="D16" s="26"/>
      <c r="E16" s="26"/>
      <c r="F16" s="5"/>
      <c r="M16" s="36"/>
      <c r="P16" s="22"/>
    </row>
    <row r="17" spans="1:31" x14ac:dyDescent="0.25">
      <c r="A17" s="5"/>
      <c r="B17" s="42"/>
      <c r="C17" s="26"/>
      <c r="D17" s="26"/>
      <c r="E17" s="26"/>
      <c r="F17" s="5"/>
      <c r="G17" s="41"/>
      <c r="M17" s="36"/>
      <c r="P17" s="22"/>
      <c r="V17" s="16"/>
      <c r="W17" s="16"/>
      <c r="X17" s="12"/>
      <c r="Y17" s="6"/>
      <c r="Z17" s="6"/>
      <c r="AA17" s="6"/>
      <c r="AB17" s="6"/>
      <c r="AC17" s="6"/>
      <c r="AD17" s="10"/>
      <c r="AE17" s="10"/>
    </row>
    <row r="18" spans="1:31" x14ac:dyDescent="0.25">
      <c r="A18" s="5"/>
      <c r="B18" s="42"/>
      <c r="C18" s="26"/>
      <c r="D18" s="26"/>
      <c r="E18" s="26"/>
      <c r="F18" s="5"/>
      <c r="G18" s="41"/>
      <c r="H18" s="18"/>
      <c r="K18" s="18"/>
      <c r="L18" s="18"/>
      <c r="M18" s="18"/>
      <c r="N18" s="18"/>
      <c r="O18" s="18"/>
      <c r="P18" s="22"/>
      <c r="Q18" s="18"/>
      <c r="S18" s="34"/>
      <c r="T18" s="34"/>
      <c r="V18" s="16"/>
      <c r="W18" s="16"/>
      <c r="X18" s="12"/>
      <c r="Y18" s="6"/>
      <c r="Z18" s="6"/>
      <c r="AA18" s="6"/>
      <c r="AB18" s="6"/>
      <c r="AC18" s="6"/>
      <c r="AD18" s="10"/>
      <c r="AE18" s="10"/>
    </row>
    <row r="19" spans="1:31" x14ac:dyDescent="0.25">
      <c r="A19" s="5"/>
      <c r="B19" s="42"/>
      <c r="C19" s="26"/>
      <c r="D19" s="26"/>
      <c r="E19" s="26"/>
      <c r="F19" s="5"/>
      <c r="G19" s="36"/>
      <c r="H19" s="18"/>
      <c r="I19" s="18"/>
      <c r="J19" s="18"/>
      <c r="K19" s="18"/>
      <c r="L19" s="18"/>
      <c r="M19" s="18"/>
      <c r="N19" s="36"/>
      <c r="P19" s="39"/>
      <c r="Q19" s="18"/>
      <c r="R19" s="18"/>
      <c r="S19" s="34"/>
      <c r="T19" s="34"/>
    </row>
    <row r="20" spans="1:31" x14ac:dyDescent="0.25">
      <c r="A20" s="5"/>
      <c r="B20" s="42"/>
      <c r="C20" s="26"/>
      <c r="D20" s="26"/>
      <c r="E20" s="26"/>
      <c r="F20" s="5"/>
      <c r="G20" s="36"/>
      <c r="P20" s="22"/>
      <c r="S20" s="35"/>
      <c r="T20" s="35"/>
    </row>
    <row r="21" spans="1:31" x14ac:dyDescent="0.25">
      <c r="A21" s="5"/>
      <c r="B21" s="42"/>
      <c r="C21" s="26"/>
      <c r="D21" s="26"/>
      <c r="E21" s="26"/>
      <c r="F21" s="5"/>
      <c r="G21" s="18"/>
      <c r="I21" s="18"/>
      <c r="J21" s="18"/>
      <c r="M21" s="36"/>
      <c r="N21" s="36"/>
      <c r="O21" s="18"/>
      <c r="P21" s="39"/>
      <c r="Q21" s="18"/>
      <c r="R21" s="18"/>
      <c r="U21" s="13"/>
      <c r="V21" s="16"/>
      <c r="W21" s="16"/>
      <c r="X21" s="12"/>
      <c r="Y21" s="6"/>
      <c r="Z21" s="6"/>
      <c r="AA21" s="6"/>
      <c r="AB21" s="6"/>
      <c r="AC21" s="6"/>
    </row>
    <row r="22" spans="1:31" x14ac:dyDescent="0.25">
      <c r="A22" s="5"/>
      <c r="B22" s="42"/>
      <c r="C22" s="26"/>
      <c r="D22" s="26"/>
      <c r="E22" s="26"/>
      <c r="F22" s="5"/>
      <c r="G22" s="18"/>
      <c r="H22" s="18"/>
      <c r="I22" s="18"/>
      <c r="J22" s="18"/>
      <c r="M22" s="18"/>
      <c r="N22" s="36"/>
      <c r="O22" s="18"/>
      <c r="P22" s="39"/>
      <c r="Q22" s="18"/>
      <c r="R22" s="18"/>
    </row>
    <row r="23" spans="1:31" x14ac:dyDescent="0.25">
      <c r="A23" s="5"/>
      <c r="B23" s="42"/>
      <c r="C23" s="37"/>
      <c r="D23" s="37"/>
      <c r="E23" s="37"/>
      <c r="F23" s="41"/>
      <c r="M23" s="36"/>
      <c r="P23" s="22"/>
    </row>
    <row r="24" spans="1:31" x14ac:dyDescent="0.25">
      <c r="A24" s="5"/>
      <c r="B24" s="42"/>
      <c r="C24" s="26"/>
      <c r="D24" s="26"/>
      <c r="E24" s="26"/>
      <c r="F24" s="5"/>
      <c r="G24" s="41"/>
      <c r="P24" s="22"/>
      <c r="S24" s="14"/>
      <c r="T24" s="14"/>
    </row>
    <row r="25" spans="1:31" x14ac:dyDescent="0.25">
      <c r="A25" s="5"/>
      <c r="B25" s="42"/>
      <c r="C25" s="26"/>
      <c r="D25" s="26"/>
      <c r="E25" s="26"/>
      <c r="F25" s="5"/>
      <c r="M25" s="36"/>
      <c r="P25" s="22"/>
    </row>
    <row r="26" spans="1:31" x14ac:dyDescent="0.25">
      <c r="A26" s="5"/>
      <c r="B26" s="42"/>
      <c r="C26" s="26"/>
      <c r="D26" s="26"/>
      <c r="E26" s="26"/>
      <c r="F26" s="5"/>
      <c r="P26" s="22"/>
    </row>
    <row r="27" spans="1:31" x14ac:dyDescent="0.25">
      <c r="A27" s="25"/>
      <c r="B27" s="42"/>
      <c r="C27" s="26"/>
      <c r="D27" s="26"/>
      <c r="E27" s="26"/>
      <c r="F27" s="5"/>
      <c r="G27" s="41"/>
      <c r="H27" s="18"/>
      <c r="J27" s="18"/>
      <c r="K27" s="18"/>
      <c r="L27" s="18"/>
      <c r="M27" s="18"/>
      <c r="N27" s="18"/>
      <c r="O27" s="18"/>
      <c r="P27" s="22"/>
      <c r="Q27" s="18"/>
      <c r="S27" s="34"/>
      <c r="T27" s="34"/>
      <c r="U27" s="13"/>
    </row>
    <row r="28" spans="1:31" x14ac:dyDescent="0.25">
      <c r="A28" s="5"/>
      <c r="B28" s="42"/>
      <c r="C28" s="26"/>
      <c r="D28" s="26"/>
      <c r="E28" s="26"/>
      <c r="F28" s="5"/>
      <c r="G28" s="36"/>
      <c r="H28" s="18"/>
      <c r="I28" s="18"/>
      <c r="K28" s="18"/>
      <c r="L28" s="18"/>
      <c r="M28" s="18"/>
      <c r="N28" s="36"/>
      <c r="O28" s="18"/>
      <c r="P28" s="18"/>
      <c r="Q28" s="18"/>
      <c r="R28" s="18"/>
      <c r="S28" s="34"/>
      <c r="T28" s="34"/>
    </row>
    <row r="29" spans="1:31" x14ac:dyDescent="0.25">
      <c r="A29" s="5"/>
      <c r="B29" s="42"/>
      <c r="C29" s="26"/>
      <c r="D29" s="26"/>
      <c r="E29" s="26"/>
      <c r="F29" s="5"/>
      <c r="G29" s="41"/>
    </row>
    <row r="30" spans="1:31" x14ac:dyDescent="0.25">
      <c r="A30" s="5"/>
      <c r="B30" s="42"/>
      <c r="C30" s="26"/>
      <c r="D30" s="26"/>
      <c r="E30" s="26"/>
      <c r="F30" s="5"/>
      <c r="G30" s="41"/>
      <c r="M30" s="36"/>
    </row>
    <row r="31" spans="1:31" x14ac:dyDescent="0.25">
      <c r="A31" s="5"/>
      <c r="B31" s="42"/>
      <c r="C31" s="26"/>
      <c r="D31" s="26"/>
      <c r="E31" s="26"/>
      <c r="F31" s="5"/>
      <c r="G31" s="36"/>
      <c r="H31" s="18"/>
      <c r="K31" s="18"/>
      <c r="L31" s="18"/>
      <c r="M31" s="36"/>
      <c r="N31" s="18"/>
      <c r="O31" s="18"/>
      <c r="Q31" s="18"/>
      <c r="S31" s="34"/>
      <c r="T31" s="34"/>
    </row>
    <row r="32" spans="1:31" x14ac:dyDescent="0.25">
      <c r="A32" s="5"/>
      <c r="B32" s="42"/>
      <c r="C32" s="26"/>
      <c r="D32" s="26"/>
      <c r="E32" s="26"/>
      <c r="F32" s="5"/>
      <c r="M32" s="36"/>
      <c r="U32" s="13"/>
    </row>
    <row r="33" spans="1:31" x14ac:dyDescent="0.25">
      <c r="A33" s="5"/>
      <c r="B33" s="42"/>
      <c r="C33" s="26"/>
      <c r="D33" s="26"/>
      <c r="E33" s="26"/>
      <c r="F33" s="5"/>
      <c r="G33" s="36"/>
      <c r="H33" s="18"/>
      <c r="K33" s="18"/>
      <c r="L33" s="18"/>
      <c r="M33" s="18"/>
      <c r="N33" s="18"/>
      <c r="O33" s="18"/>
      <c r="Q33" s="18"/>
      <c r="S33" s="34"/>
      <c r="T33" s="34"/>
    </row>
    <row r="34" spans="1:31" x14ac:dyDescent="0.25">
      <c r="B34" s="42"/>
      <c r="C34" s="26"/>
      <c r="D34" s="26"/>
      <c r="E34" s="26"/>
      <c r="F34" s="5"/>
      <c r="G34" s="36"/>
      <c r="U34" s="13"/>
      <c r="V34" s="4"/>
      <c r="W34" s="4"/>
      <c r="X34" s="17"/>
      <c r="AC34" s="11"/>
      <c r="AD34" s="10"/>
      <c r="AE34" s="10"/>
    </row>
    <row r="35" spans="1:31" x14ac:dyDescent="0.25">
      <c r="A35" s="5"/>
      <c r="B35" s="42"/>
      <c r="C35" s="26"/>
      <c r="D35" s="26"/>
      <c r="E35" s="26"/>
      <c r="F35" s="5"/>
    </row>
    <row r="36" spans="1:31" x14ac:dyDescent="0.25">
      <c r="A36" s="5"/>
      <c r="B36" s="42"/>
      <c r="C36" s="37"/>
      <c r="D36" s="37"/>
      <c r="E36" s="37"/>
      <c r="F36" s="41"/>
      <c r="M36" s="36"/>
      <c r="V36" s="4"/>
      <c r="W36" s="4"/>
      <c r="X36" s="17"/>
      <c r="AC36" s="11"/>
      <c r="AD36" s="10"/>
      <c r="AE36" s="10"/>
    </row>
    <row r="37" spans="1:31" x14ac:dyDescent="0.25">
      <c r="A37" s="5"/>
      <c r="B37" s="42"/>
      <c r="C37" s="26"/>
      <c r="D37" s="26"/>
      <c r="E37" s="26"/>
      <c r="F37" s="5"/>
      <c r="G37" s="36"/>
      <c r="M37" s="36"/>
    </row>
  </sheetData>
  <sortState xmlns:xlrd2="http://schemas.microsoft.com/office/spreadsheetml/2017/richdata2" ref="A2:AN37">
    <sortCondition descending="1" ref="B2:B37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83FBE-B55B-412E-9859-5665E2789CD5}">
  <dimension ref="A1:AN114"/>
  <sheetViews>
    <sheetView workbookViewId="0">
      <pane ySplit="1" topLeftCell="A2" activePane="bottomLeft" state="frozen"/>
      <selection pane="bottomLeft" activeCell="G17" sqref="G17"/>
    </sheetView>
  </sheetViews>
  <sheetFormatPr defaultColWidth="9.140625" defaultRowHeight="15" x14ac:dyDescent="0.25"/>
  <cols>
    <col min="1" max="1" width="10" style="4" customWidth="1"/>
    <col min="2" max="2" width="8.85546875" style="15" customWidth="1"/>
    <col min="3" max="3" width="11" style="4" customWidth="1"/>
    <col min="4" max="5" width="28.5703125" style="7" customWidth="1"/>
    <col min="6" max="6" width="7.28515625" style="1" customWidth="1"/>
    <col min="7" max="7" width="12.140625" style="13" customWidth="1"/>
    <col min="8" max="18" width="11.28515625" style="13" customWidth="1"/>
    <col min="19" max="20" width="9" style="13" customWidth="1"/>
    <col min="21" max="21" width="11.5703125" style="2" customWidth="1"/>
    <col min="22" max="22" width="8.85546875" style="2" customWidth="1"/>
    <col min="23" max="23" width="6" style="2" customWidth="1"/>
    <col min="24" max="24" width="8" style="3" customWidth="1"/>
    <col min="25" max="25" width="7.28515625" style="3" customWidth="1"/>
    <col min="26" max="26" width="5.85546875" style="3" customWidth="1"/>
    <col min="27" max="27" width="7.140625" style="3" customWidth="1"/>
    <col min="28" max="28" width="7.7109375" style="3" customWidth="1"/>
    <col min="29" max="29" width="7.140625" style="3" customWidth="1"/>
    <col min="30" max="30" width="8" style="2" customWidth="1"/>
    <col min="31" max="31" width="8.85546875" style="2" customWidth="1"/>
    <col min="32" max="32" width="6" style="2" customWidth="1"/>
    <col min="33" max="33" width="6.42578125" style="4" customWidth="1"/>
    <col min="34" max="34" width="7.140625" style="3" customWidth="1"/>
    <col min="35" max="35" width="7.140625" style="2" customWidth="1"/>
    <col min="36" max="36" width="6.28515625" style="2" customWidth="1"/>
    <col min="37" max="37" width="10.5703125" style="2" customWidth="1"/>
    <col min="38" max="38" width="7.140625" style="4" customWidth="1"/>
    <col min="39" max="39" width="7.140625" style="5" customWidth="1"/>
    <col min="40" max="40" width="18.5703125" style="5" customWidth="1"/>
    <col min="41" max="16384" width="9.140625" style="5"/>
  </cols>
  <sheetData>
    <row r="1" spans="1:40" ht="36" x14ac:dyDescent="0.25">
      <c r="A1" s="30" t="s">
        <v>3</v>
      </c>
      <c r="B1" s="20" t="s">
        <v>5</v>
      </c>
      <c r="C1" s="29" t="s">
        <v>0</v>
      </c>
      <c r="D1" s="58" t="s">
        <v>4</v>
      </c>
      <c r="E1" s="58" t="s">
        <v>1</v>
      </c>
      <c r="F1" s="58" t="s">
        <v>13</v>
      </c>
      <c r="G1" s="59" t="s">
        <v>15</v>
      </c>
      <c r="H1" s="59" t="s">
        <v>16</v>
      </c>
      <c r="I1" s="59" t="s">
        <v>17</v>
      </c>
      <c r="J1" s="32" t="s">
        <v>18</v>
      </c>
      <c r="K1" s="32" t="s">
        <v>19</v>
      </c>
      <c r="L1" s="32" t="s">
        <v>20</v>
      </c>
      <c r="M1" s="32" t="s">
        <v>370</v>
      </c>
      <c r="N1" s="32" t="s">
        <v>21</v>
      </c>
      <c r="O1" s="32" t="s">
        <v>10</v>
      </c>
      <c r="P1" s="32" t="s">
        <v>22</v>
      </c>
      <c r="Q1" s="32" t="s">
        <v>23</v>
      </c>
      <c r="R1" s="32" t="s">
        <v>7</v>
      </c>
      <c r="S1" s="32" t="s">
        <v>25</v>
      </c>
      <c r="T1" s="32" t="s">
        <v>24</v>
      </c>
      <c r="U1" s="31" t="s">
        <v>6</v>
      </c>
      <c r="V1" s="31" t="s">
        <v>9</v>
      </c>
      <c r="W1" s="31"/>
      <c r="X1" s="31"/>
      <c r="Y1" s="31"/>
      <c r="Z1" s="31"/>
      <c r="AA1" s="31"/>
      <c r="AB1" s="31"/>
      <c r="AC1" s="31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</row>
    <row r="2" spans="1:40" x14ac:dyDescent="0.25">
      <c r="A2" s="68" t="s">
        <v>505</v>
      </c>
      <c r="B2" s="42" cm="1">
        <f t="array" ref="B2">SUM(LARGE(G2:Y2,{1,2,3}))</f>
        <v>212.25399999999999</v>
      </c>
      <c r="C2" t="s">
        <v>170</v>
      </c>
      <c r="D2" s="60" t="s">
        <v>47</v>
      </c>
      <c r="E2" s="60" t="s">
        <v>48</v>
      </c>
      <c r="F2" s="5" t="s">
        <v>49</v>
      </c>
      <c r="G2">
        <v>72.125</v>
      </c>
      <c r="H2"/>
      <c r="I2" s="53">
        <v>67.75</v>
      </c>
      <c r="J2" s="45"/>
      <c r="K2"/>
      <c r="L2" s="53">
        <v>69.744</v>
      </c>
      <c r="M2" s="36"/>
      <c r="P2" s="22"/>
      <c r="T2">
        <v>70.385000000000005</v>
      </c>
      <c r="V2" s="16"/>
      <c r="W2" s="16"/>
      <c r="X2" s="12"/>
      <c r="Y2" s="6"/>
      <c r="Z2" s="6"/>
      <c r="AA2" s="6"/>
      <c r="AB2" s="6"/>
      <c r="AC2" s="6"/>
      <c r="AD2" s="10"/>
      <c r="AE2" s="10"/>
    </row>
    <row r="3" spans="1:40" x14ac:dyDescent="0.25">
      <c r="A3" s="68" t="s">
        <v>505</v>
      </c>
      <c r="B3" s="42" cm="1">
        <f t="array" ref="B3">SUM(LARGE(G3:Y3,{1,2,3}))</f>
        <v>195.48700000000002</v>
      </c>
      <c r="C3" s="60" t="s">
        <v>324</v>
      </c>
      <c r="D3" s="60" t="s">
        <v>252</v>
      </c>
      <c r="E3" t="s">
        <v>253</v>
      </c>
      <c r="F3" s="5" t="s">
        <v>49</v>
      </c>
      <c r="G3" s="60"/>
      <c r="H3" s="60"/>
      <c r="I3" s="53">
        <v>66</v>
      </c>
      <c r="J3" s="49"/>
      <c r="K3"/>
      <c r="L3" s="53">
        <v>63.845999999999997</v>
      </c>
      <c r="M3" s="18"/>
      <c r="N3" s="13">
        <v>65.641000000000005</v>
      </c>
      <c r="P3" s="39"/>
      <c r="S3" s="35"/>
      <c r="T3" s="35"/>
    </row>
    <row r="4" spans="1:40" x14ac:dyDescent="0.25">
      <c r="A4" s="68" t="s">
        <v>505</v>
      </c>
      <c r="B4" s="42" cm="1">
        <f t="array" ref="B4">SUM(LARGE(G4:Y4,{1,2,3}))</f>
        <v>193.108</v>
      </c>
      <c r="C4" t="s">
        <v>172</v>
      </c>
      <c r="D4" s="60" t="s">
        <v>52</v>
      </c>
      <c r="E4" s="60" t="s">
        <v>460</v>
      </c>
      <c r="F4" s="5" t="s">
        <v>55</v>
      </c>
      <c r="G4" s="53"/>
      <c r="H4" s="49"/>
      <c r="I4" s="53"/>
      <c r="J4" s="18"/>
      <c r="K4" s="53"/>
      <c r="L4" s="18"/>
      <c r="M4" s="18"/>
      <c r="P4" s="39"/>
      <c r="Q4" s="18">
        <v>64.39</v>
      </c>
      <c r="R4" s="18"/>
      <c r="S4" s="13">
        <v>61.154000000000003</v>
      </c>
      <c r="T4">
        <v>62.179000000000002</v>
      </c>
      <c r="U4">
        <v>62.436</v>
      </c>
      <c r="V4">
        <v>66.281999999999996</v>
      </c>
    </row>
    <row r="5" spans="1:40" x14ac:dyDescent="0.25">
      <c r="A5" s="5"/>
      <c r="B5" s="42" t="e" cm="1">
        <f t="array" ref="B5">SUM(LARGE(G5:Y5,{1,2,3}))</f>
        <v>#NUM!</v>
      </c>
      <c r="C5" s="60" t="s">
        <v>323</v>
      </c>
      <c r="D5" s="60" t="s">
        <v>312</v>
      </c>
      <c r="E5" t="s">
        <v>325</v>
      </c>
      <c r="F5" s="5" t="s">
        <v>49</v>
      </c>
      <c r="G5"/>
      <c r="H5" s="53"/>
      <c r="I5" s="45"/>
      <c r="J5" s="60"/>
      <c r="K5" s="60"/>
      <c r="L5" s="53">
        <v>67.436000000000007</v>
      </c>
      <c r="P5" s="52"/>
      <c r="Q5" s="18"/>
      <c r="R5" s="18"/>
      <c r="T5">
        <v>68.718000000000004</v>
      </c>
      <c r="U5" s="13"/>
      <c r="V5" s="16"/>
      <c r="W5" s="16"/>
      <c r="X5" s="12"/>
      <c r="Y5" s="6"/>
      <c r="Z5" s="6"/>
      <c r="AA5" s="6"/>
      <c r="AB5" s="6"/>
      <c r="AC5" s="6"/>
    </row>
    <row r="6" spans="1:40" x14ac:dyDescent="0.25">
      <c r="A6" s="5"/>
      <c r="B6" s="42" t="e" cm="1">
        <f t="array" ref="B6">SUM(LARGE(G6:Y6,{1,2,3}))</f>
        <v>#NUM!</v>
      </c>
      <c r="C6" s="26"/>
      <c r="D6" s="26"/>
      <c r="E6" s="26"/>
      <c r="F6" s="5"/>
      <c r="G6" s="36"/>
      <c r="S6" s="35"/>
      <c r="U6" s="13"/>
      <c r="V6" s="4"/>
      <c r="W6" s="4"/>
      <c r="X6" s="17"/>
      <c r="AC6" s="11"/>
      <c r="AD6" s="10"/>
      <c r="AE6" s="10"/>
    </row>
    <row r="7" spans="1:40" x14ac:dyDescent="0.25">
      <c r="A7" s="5"/>
      <c r="B7" s="42" t="e" cm="1">
        <f t="array" ref="B7">SUM(LARGE(G7:Y7,{1,2,3}))</f>
        <v>#NUM!</v>
      </c>
      <c r="C7" s="26"/>
      <c r="D7" s="26"/>
      <c r="E7" s="26"/>
      <c r="F7" s="5"/>
    </row>
    <row r="8" spans="1:40" x14ac:dyDescent="0.25">
      <c r="A8" s="5"/>
      <c r="B8" s="42" t="e" cm="1">
        <f t="array" ref="B8">SUM(LARGE(G8:Y8,{1,2,3}))</f>
        <v>#NUM!</v>
      </c>
      <c r="C8" s="37"/>
      <c r="D8" s="37"/>
      <c r="E8" s="37"/>
      <c r="F8" s="41"/>
      <c r="M8" s="36"/>
      <c r="V8" s="4"/>
      <c r="W8" s="4"/>
      <c r="X8" s="17"/>
      <c r="AC8" s="11"/>
      <c r="AD8" s="10"/>
      <c r="AE8" s="10"/>
    </row>
    <row r="9" spans="1:40" x14ac:dyDescent="0.25">
      <c r="A9" s="5"/>
      <c r="B9" s="42" t="e" cm="1">
        <f t="array" ref="B9">SUM(LARGE(G9:Y9,{1,2,3}))</f>
        <v>#NUM!</v>
      </c>
      <c r="C9" s="26"/>
      <c r="D9" s="26"/>
      <c r="E9" s="26"/>
      <c r="F9" s="5"/>
      <c r="G9" s="36"/>
      <c r="M9" s="36"/>
    </row>
    <row r="10" spans="1:40" x14ac:dyDescent="0.25">
      <c r="B10" s="42" t="e" cm="1">
        <f t="array" ref="B10">SUM(LARGE(G10:Y10,{1,2,3}))</f>
        <v>#NUM!</v>
      </c>
      <c r="C10" s="26"/>
      <c r="D10" s="26"/>
      <c r="E10" s="26"/>
      <c r="F10" s="5"/>
      <c r="M10" s="36"/>
      <c r="P10" s="22"/>
    </row>
    <row r="11" spans="1:40" x14ac:dyDescent="0.25">
      <c r="A11" s="21"/>
      <c r="B11" s="42" t="e" cm="1">
        <f t="array" ref="B11">SUM(LARGE(G11:Y11,{1,2,3}))</f>
        <v>#NUM!</v>
      </c>
      <c r="C11" s="26"/>
      <c r="D11" s="26"/>
      <c r="E11" s="26"/>
      <c r="F11" s="5"/>
      <c r="G11" s="41"/>
      <c r="P11" s="22"/>
      <c r="U11" s="13"/>
    </row>
    <row r="12" spans="1:40" x14ac:dyDescent="0.25">
      <c r="A12" s="21"/>
      <c r="B12" s="42" t="e" cm="1">
        <f t="array" ref="B12">SUM(LARGE(G12:Y12,{1,2,3}))</f>
        <v>#NUM!</v>
      </c>
      <c r="C12" s="26"/>
      <c r="D12" s="26"/>
      <c r="E12" s="26"/>
      <c r="F12" s="5"/>
      <c r="G12" s="36"/>
      <c r="I12" s="18"/>
      <c r="J12" s="18"/>
      <c r="K12" s="18"/>
      <c r="L12" s="18"/>
      <c r="M12" s="36"/>
      <c r="N12" s="18"/>
      <c r="O12" s="18"/>
      <c r="P12" s="39"/>
      <c r="Q12" s="18"/>
      <c r="R12" s="18"/>
      <c r="S12" s="34"/>
      <c r="T12" s="34"/>
      <c r="U12" s="4"/>
    </row>
    <row r="13" spans="1:40" x14ac:dyDescent="0.25">
      <c r="A13" s="21"/>
      <c r="B13" s="42" t="e" cm="1">
        <f t="array" ref="B13">SUM(LARGE(G13:Y13,{1,2,3}))</f>
        <v>#NUM!</v>
      </c>
      <c r="C13" s="26"/>
      <c r="D13" s="26"/>
      <c r="E13" s="26"/>
      <c r="F13" s="5"/>
      <c r="M13" s="36"/>
      <c r="P13" s="22"/>
      <c r="S13" s="57"/>
      <c r="T13" s="43"/>
      <c r="U13" s="15"/>
    </row>
    <row r="14" spans="1:40" x14ac:dyDescent="0.25">
      <c r="A14" s="24"/>
      <c r="B14" s="42" t="e" cm="1">
        <f t="array" ref="B14">SUM(LARGE(G14:Y14,{1,2,3}))</f>
        <v>#NUM!</v>
      </c>
      <c r="C14" s="37"/>
      <c r="D14" s="37"/>
      <c r="E14" s="37"/>
      <c r="F14" s="41"/>
      <c r="M14" s="36"/>
      <c r="P14" s="22"/>
      <c r="R14" s="22"/>
      <c r="S14" s="22"/>
      <c r="T14" s="22"/>
      <c r="U14" s="15"/>
    </row>
    <row r="15" spans="1:40" x14ac:dyDescent="0.25">
      <c r="A15" s="21"/>
      <c r="B15" s="42" t="e" cm="1">
        <f t="array" ref="B15">SUM(LARGE(G15:Y15,{1,2,3}))</f>
        <v>#NUM!</v>
      </c>
      <c r="C15" s="26"/>
      <c r="D15" s="26"/>
      <c r="E15" s="26"/>
      <c r="F15" s="5"/>
      <c r="G15" s="36"/>
      <c r="S15" s="43"/>
      <c r="T15" s="43"/>
      <c r="U15" s="15"/>
    </row>
    <row r="16" spans="1:40" x14ac:dyDescent="0.25">
      <c r="A16" s="21"/>
      <c r="B16" s="42" t="e" cm="1">
        <f t="array" ref="B16">SUM(LARGE(G16:Y16,{1,2,3}))</f>
        <v>#NUM!</v>
      </c>
      <c r="C16" s="26"/>
      <c r="D16" s="26"/>
      <c r="E16" s="26"/>
      <c r="F16" s="5"/>
      <c r="G16" s="41"/>
      <c r="J16" s="18"/>
      <c r="K16" s="18"/>
      <c r="L16" s="18"/>
      <c r="M16" s="18"/>
      <c r="N16" s="18"/>
      <c r="O16" s="18"/>
      <c r="P16" s="18"/>
      <c r="Q16" s="18"/>
      <c r="R16" s="18"/>
      <c r="S16" s="22"/>
      <c r="T16" s="22"/>
    </row>
    <row r="17" spans="1:31" x14ac:dyDescent="0.25">
      <c r="A17" s="24"/>
      <c r="B17" s="42" t="e" cm="1">
        <f t="array" ref="B17">SUM(LARGE(G17:Y17,{1,2,3}))</f>
        <v>#NUM!</v>
      </c>
      <c r="C17" s="26"/>
      <c r="D17" s="26"/>
      <c r="E17" s="26"/>
      <c r="S17" s="22"/>
      <c r="T17" s="22"/>
      <c r="U17" s="13"/>
    </row>
    <row r="18" spans="1:31" x14ac:dyDescent="0.25">
      <c r="A18" s="24"/>
      <c r="B18" s="42" t="e" cm="1">
        <f t="array" ref="B18">SUM(LARGE(G18:Y18,{1,2,3}))</f>
        <v>#NUM!</v>
      </c>
      <c r="C18" s="26"/>
      <c r="D18" s="26"/>
      <c r="E18" s="26"/>
      <c r="F18" s="5"/>
      <c r="M18" s="36"/>
      <c r="S18" s="22"/>
      <c r="T18" s="22"/>
      <c r="U18" s="16"/>
    </row>
    <row r="19" spans="1:31" x14ac:dyDescent="0.25">
      <c r="A19" s="24"/>
      <c r="B19" s="42" t="e" cm="1">
        <f t="array" ref="B19">SUM(LARGE(G19:Y19,{1,2,3}))</f>
        <v>#NUM!</v>
      </c>
      <c r="C19" s="37"/>
      <c r="D19" s="37"/>
      <c r="E19" s="37"/>
      <c r="F19" s="41"/>
      <c r="M19" s="36"/>
      <c r="S19" s="22"/>
      <c r="T19" s="22"/>
    </row>
    <row r="20" spans="1:31" x14ac:dyDescent="0.25">
      <c r="A20" s="21"/>
      <c r="B20" s="42" t="e" cm="1">
        <f t="array" ref="B20">SUM(LARGE(G20:Y20,{1,2,3}))</f>
        <v>#NUM!</v>
      </c>
      <c r="C20" s="26"/>
      <c r="D20" s="26"/>
      <c r="E20" s="26"/>
      <c r="F20" s="5"/>
      <c r="G20" s="36"/>
      <c r="S20" s="22"/>
      <c r="T20" s="22"/>
      <c r="V20" s="16"/>
      <c r="W20" s="16"/>
      <c r="X20" s="17"/>
      <c r="AD20" s="10"/>
      <c r="AE20" s="10"/>
    </row>
    <row r="21" spans="1:31" x14ac:dyDescent="0.25">
      <c r="A21" s="24"/>
      <c r="B21" s="42" t="e" cm="1">
        <f t="array" ref="B21">SUM(LARGE(G21:Y21,{1,2,3}))</f>
        <v>#NUM!</v>
      </c>
      <c r="C21" s="24"/>
      <c r="D21" s="26"/>
      <c r="E21" s="26"/>
      <c r="F21" s="5"/>
      <c r="N21" s="36"/>
      <c r="S21" s="22"/>
      <c r="T21" s="22"/>
      <c r="U21" s="15"/>
      <c r="V21" s="16"/>
      <c r="W21" s="16"/>
      <c r="X21" s="12"/>
      <c r="Y21" s="6"/>
      <c r="Z21" s="6"/>
      <c r="AA21" s="6"/>
      <c r="AB21" s="6"/>
      <c r="AC21" s="11"/>
      <c r="AD21" s="3"/>
      <c r="AE21" s="3"/>
    </row>
    <row r="22" spans="1:31" x14ac:dyDescent="0.25">
      <c r="A22" s="24"/>
      <c r="B22" s="42" t="e" cm="1">
        <f t="array" ref="B22">SUM(LARGE(G22:Y22,{1,2,3}))</f>
        <v>#NUM!</v>
      </c>
      <c r="C22" s="26"/>
      <c r="D22" s="26"/>
      <c r="E22" s="26"/>
      <c r="F22" s="5"/>
      <c r="S22" s="22"/>
      <c r="T22" s="22"/>
      <c r="U22" s="15"/>
    </row>
    <row r="23" spans="1:31" x14ac:dyDescent="0.25">
      <c r="A23" s="24"/>
      <c r="B23" s="42" t="e" cm="1">
        <f t="array" ref="B23">SUM(LARGE(G23:Y23,{1,2,3}))</f>
        <v>#NUM!</v>
      </c>
      <c r="C23" s="24"/>
      <c r="D23" s="26"/>
      <c r="E23" s="26"/>
      <c r="F23" s="5"/>
      <c r="N23" s="36"/>
      <c r="S23" s="22"/>
      <c r="T23" s="22"/>
      <c r="V23" s="16"/>
      <c r="W23" s="16"/>
      <c r="X23" s="12"/>
      <c r="Y23" s="6"/>
      <c r="Z23" s="6"/>
      <c r="AA23" s="6"/>
      <c r="AB23" s="6"/>
      <c r="AC23" s="6"/>
      <c r="AD23" s="10"/>
      <c r="AE23" s="10"/>
    </row>
    <row r="24" spans="1:31" x14ac:dyDescent="0.25">
      <c r="A24" s="24"/>
      <c r="B24" s="42" t="e" cm="1">
        <f t="array" ref="B24">SUM(LARGE(G24:Y24,{1,2,3}))</f>
        <v>#NUM!</v>
      </c>
      <c r="C24" s="26"/>
      <c r="D24" s="26"/>
      <c r="E24" s="26"/>
      <c r="F24" s="36"/>
      <c r="M24" s="63"/>
      <c r="S24" s="52"/>
      <c r="T24" s="22"/>
    </row>
    <row r="25" spans="1:31" x14ac:dyDescent="0.25">
      <c r="A25" s="24"/>
      <c r="B25" s="42" t="e" cm="1">
        <f t="array" ref="B25">SUM(LARGE(G25:Y25,{1,2,3}))</f>
        <v>#NUM!</v>
      </c>
      <c r="C25" s="26"/>
      <c r="D25" s="26"/>
      <c r="E25" s="26"/>
      <c r="F25" s="5"/>
      <c r="M25" s="63"/>
      <c r="S25" s="52"/>
      <c r="T25" s="22"/>
      <c r="U25" s="16"/>
    </row>
    <row r="26" spans="1:31" x14ac:dyDescent="0.25">
      <c r="A26" s="24"/>
      <c r="B26" s="42" t="e" cm="1">
        <f t="array" ref="B26">SUM(LARGE(G26:Y26,{1,2,3}))</f>
        <v>#NUM!</v>
      </c>
      <c r="C26" s="26"/>
      <c r="D26" s="26"/>
      <c r="E26" s="26"/>
      <c r="F26" s="5"/>
      <c r="S26" s="56"/>
      <c r="T26" s="44"/>
      <c r="U26" s="16"/>
      <c r="V26" s="16"/>
      <c r="W26" s="16"/>
      <c r="X26" s="12"/>
      <c r="Y26" s="6"/>
      <c r="Z26" s="6"/>
      <c r="AA26" s="6"/>
      <c r="AB26" s="6"/>
      <c r="AC26" s="6"/>
      <c r="AD26" s="10"/>
      <c r="AE26" s="10"/>
    </row>
    <row r="27" spans="1:31" x14ac:dyDescent="0.25">
      <c r="A27" s="24"/>
      <c r="B27" s="42" t="e" cm="1">
        <f t="array" ref="B27">SUM(LARGE(G27:Y27,{1,2,3}))</f>
        <v>#NUM!</v>
      </c>
      <c r="C27" s="26"/>
      <c r="D27" s="26"/>
      <c r="E27" s="26"/>
      <c r="F27" s="5"/>
      <c r="S27" s="52"/>
      <c r="T27" s="22"/>
      <c r="U27" s="13"/>
    </row>
    <row r="28" spans="1:31" x14ac:dyDescent="0.25">
      <c r="A28" s="24"/>
      <c r="B28" s="42" t="e" cm="1">
        <f t="array" ref="B28">SUM(LARGE(G28:Y28,{1,2,3}))</f>
        <v>#NUM!</v>
      </c>
      <c r="C28" s="26"/>
      <c r="D28" s="26"/>
      <c r="E28" s="26"/>
      <c r="F28" s="36"/>
      <c r="S28" s="52"/>
      <c r="T28" s="22"/>
      <c r="U28" s="15"/>
    </row>
    <row r="29" spans="1:31" x14ac:dyDescent="0.25">
      <c r="A29" s="25"/>
      <c r="B29" s="42" t="e" cm="1">
        <f t="array" ref="B29">SUM(LARGE(G29:Y29,{1,2,3}))</f>
        <v>#NUM!</v>
      </c>
      <c r="C29" s="26"/>
      <c r="D29" s="26"/>
      <c r="E29" s="26"/>
      <c r="F29" s="26"/>
      <c r="G29" s="39"/>
      <c r="H29" s="49"/>
      <c r="I29" s="18"/>
      <c r="K29" s="18"/>
      <c r="L29" s="18"/>
      <c r="M29" s="18"/>
      <c r="N29" s="18"/>
      <c r="O29" s="18"/>
      <c r="P29" s="18"/>
      <c r="Q29" s="18"/>
      <c r="S29" s="34"/>
      <c r="T29" s="34"/>
      <c r="U29" s="15"/>
      <c r="V29" s="16"/>
      <c r="W29" s="16"/>
      <c r="X29" s="12"/>
      <c r="Y29" s="6"/>
      <c r="Z29" s="6"/>
      <c r="AA29" s="6"/>
      <c r="AB29" s="6"/>
      <c r="AC29" s="6"/>
      <c r="AD29" s="3"/>
      <c r="AE29" s="3"/>
    </row>
    <row r="30" spans="1:31" x14ac:dyDescent="0.25">
      <c r="B30" s="42" t="e" cm="1">
        <f t="array" ref="B30">SUM(LARGE(G30:Y30,{1,2,3}))</f>
        <v>#NUM!</v>
      </c>
      <c r="C30" s="26"/>
      <c r="D30" s="26"/>
      <c r="E30" s="26"/>
      <c r="F30" s="26"/>
      <c r="G30" s="22"/>
      <c r="H30" s="45"/>
      <c r="M30" s="50"/>
      <c r="U30" s="15"/>
      <c r="V30" s="16"/>
      <c r="W30" s="16"/>
      <c r="X30" s="12"/>
      <c r="Y30" s="6"/>
      <c r="Z30" s="6"/>
      <c r="AA30" s="6"/>
      <c r="AB30" s="6"/>
      <c r="AC30" s="6"/>
      <c r="AD30" s="10"/>
      <c r="AE30" s="10"/>
    </row>
    <row r="31" spans="1:31" x14ac:dyDescent="0.25">
      <c r="A31" s="25"/>
      <c r="B31" s="42" t="e" cm="1">
        <f t="array" ref="B31">SUM(LARGE(G31:Y31,{1,2,3}))</f>
        <v>#NUM!</v>
      </c>
      <c r="C31" s="26"/>
      <c r="D31" s="26"/>
      <c r="E31" s="26"/>
      <c r="F31" s="26"/>
      <c r="G31" s="38"/>
      <c r="H31" s="45"/>
      <c r="V31" s="16"/>
      <c r="W31" s="16"/>
      <c r="X31" s="12"/>
      <c r="Y31" s="6"/>
      <c r="Z31" s="6"/>
      <c r="AA31" s="6"/>
      <c r="AB31" s="6"/>
      <c r="AC31" s="11"/>
      <c r="AD31" s="10"/>
      <c r="AE31" s="10"/>
    </row>
    <row r="32" spans="1:31" x14ac:dyDescent="0.25">
      <c r="B32" s="42" t="e" cm="1">
        <f t="array" ref="B32">SUM(LARGE(G32:Y32,{1,2,3}))</f>
        <v>#NUM!</v>
      </c>
      <c r="C32" s="26"/>
      <c r="D32" s="26"/>
      <c r="E32" s="26"/>
      <c r="F32" s="38"/>
      <c r="G32" s="22"/>
      <c r="H32" s="45"/>
      <c r="I32" s="45"/>
      <c r="O32" s="22"/>
    </row>
    <row r="33" spans="1:38" x14ac:dyDescent="0.25">
      <c r="A33" s="25"/>
      <c r="B33" s="42" t="e" cm="1">
        <f t="array" ref="B33">SUM(LARGE(G33:Y33,{1,2,3}))</f>
        <v>#NUM!</v>
      </c>
      <c r="C33" s="26"/>
      <c r="D33" s="26"/>
      <c r="E33" s="26"/>
      <c r="F33" s="26"/>
      <c r="G33" s="38"/>
      <c r="I33" s="49"/>
      <c r="J33" s="18"/>
      <c r="K33" s="18"/>
      <c r="L33" s="18"/>
      <c r="M33" s="18"/>
      <c r="N33" s="18"/>
      <c r="O33" s="18"/>
      <c r="P33" s="39"/>
      <c r="Q33" s="18"/>
      <c r="R33" s="18"/>
    </row>
    <row r="34" spans="1:38" x14ac:dyDescent="0.25">
      <c r="A34" s="25"/>
      <c r="B34" s="42"/>
      <c r="C34" s="26"/>
      <c r="D34" s="26"/>
      <c r="E34" s="26"/>
      <c r="F34" s="26"/>
      <c r="G34" s="38"/>
      <c r="I34" s="45"/>
      <c r="S34" s="35"/>
      <c r="T34" s="35"/>
    </row>
    <row r="35" spans="1:38" x14ac:dyDescent="0.25">
      <c r="B35" s="42"/>
      <c r="C35" s="26"/>
      <c r="D35" s="26"/>
      <c r="E35" s="26"/>
      <c r="F35" s="26"/>
      <c r="G35" s="22"/>
      <c r="I35" s="45"/>
      <c r="M35" s="36"/>
    </row>
    <row r="36" spans="1:38" s="26" customFormat="1" x14ac:dyDescent="0.25">
      <c r="A36" s="21"/>
      <c r="B36" s="42"/>
      <c r="G36" s="38"/>
      <c r="H36" s="39"/>
      <c r="I36" s="22"/>
      <c r="J36" s="22"/>
      <c r="K36" s="49"/>
      <c r="L36" s="49"/>
      <c r="M36" s="39"/>
      <c r="N36" s="39"/>
      <c r="O36" s="39"/>
      <c r="P36" s="40"/>
      <c r="Q36" s="39"/>
      <c r="R36" s="39"/>
      <c r="S36" s="44"/>
      <c r="T36" s="44"/>
      <c r="U36" s="23"/>
      <c r="V36" s="23"/>
      <c r="W36" s="23"/>
      <c r="X36" s="28"/>
      <c r="Y36" s="28"/>
      <c r="Z36" s="28"/>
      <c r="AA36" s="28"/>
      <c r="AB36" s="28"/>
      <c r="AC36" s="28"/>
      <c r="AD36" s="23"/>
      <c r="AE36" s="23"/>
      <c r="AF36" s="23"/>
      <c r="AG36" s="24"/>
      <c r="AH36" s="28"/>
      <c r="AI36" s="23"/>
      <c r="AJ36" s="23"/>
      <c r="AK36" s="23"/>
      <c r="AL36" s="24"/>
    </row>
    <row r="37" spans="1:38" s="26" customFormat="1" x14ac:dyDescent="0.25">
      <c r="A37" s="24"/>
      <c r="B37" s="42"/>
      <c r="F37" s="38"/>
      <c r="G37" s="22"/>
      <c r="H37" s="22"/>
      <c r="I37" s="22"/>
      <c r="J37" s="22"/>
      <c r="K37" s="45"/>
      <c r="L37" s="52"/>
      <c r="M37" s="22"/>
      <c r="N37" s="22"/>
      <c r="O37" s="22"/>
      <c r="P37" s="27"/>
      <c r="Q37" s="22"/>
      <c r="R37" s="22"/>
      <c r="S37" s="22"/>
      <c r="T37" s="22"/>
      <c r="U37" s="23"/>
      <c r="V37" s="23"/>
      <c r="W37" s="23"/>
      <c r="X37" s="28"/>
      <c r="Y37" s="28"/>
      <c r="Z37" s="28"/>
      <c r="AA37" s="28"/>
      <c r="AB37" s="28"/>
      <c r="AC37" s="28"/>
      <c r="AD37" s="23"/>
      <c r="AE37" s="23"/>
      <c r="AF37" s="23"/>
      <c r="AG37" s="24"/>
      <c r="AH37" s="28"/>
      <c r="AI37" s="23"/>
      <c r="AJ37" s="23"/>
      <c r="AK37" s="23"/>
      <c r="AL37" s="24"/>
    </row>
    <row r="38" spans="1:38" s="26" customFormat="1" x14ac:dyDescent="0.25">
      <c r="A38" s="21"/>
      <c r="B38" s="42"/>
      <c r="G38" s="38"/>
      <c r="H38" s="22"/>
      <c r="I38" s="39"/>
      <c r="J38" s="39"/>
      <c r="K38" s="49"/>
      <c r="L38" s="53"/>
      <c r="M38" s="39"/>
      <c r="N38" s="39"/>
      <c r="O38" s="39"/>
      <c r="P38" s="40"/>
      <c r="Q38" s="39"/>
      <c r="R38" s="39"/>
      <c r="S38" s="22"/>
      <c r="T38" s="22"/>
      <c r="U38" s="23"/>
      <c r="V38" s="23"/>
      <c r="W38" s="23"/>
      <c r="X38" s="28"/>
      <c r="Y38" s="28"/>
      <c r="Z38" s="28"/>
      <c r="AA38" s="28"/>
      <c r="AB38" s="28"/>
      <c r="AC38" s="28"/>
      <c r="AD38" s="23"/>
      <c r="AE38" s="23"/>
      <c r="AF38" s="23"/>
      <c r="AG38" s="24"/>
      <c r="AH38" s="28"/>
      <c r="AI38" s="23"/>
      <c r="AJ38" s="23"/>
      <c r="AK38" s="23"/>
      <c r="AL38" s="24"/>
    </row>
    <row r="39" spans="1:38" x14ac:dyDescent="0.25">
      <c r="A39" s="46"/>
      <c r="B39" s="42"/>
      <c r="C39" s="24"/>
      <c r="D39" s="26"/>
      <c r="E39" s="26"/>
      <c r="F39" s="26"/>
      <c r="K39" s="45"/>
      <c r="L39" s="45"/>
      <c r="M39" s="36"/>
      <c r="S39" s="22"/>
      <c r="T39" s="22"/>
    </row>
    <row r="40" spans="1:38" x14ac:dyDescent="0.25">
      <c r="A40" s="46"/>
      <c r="B40" s="42"/>
      <c r="C40" s="26"/>
      <c r="D40" s="26"/>
      <c r="E40" s="26"/>
      <c r="F40" s="38"/>
      <c r="K40" s="45"/>
      <c r="L40" s="45"/>
    </row>
    <row r="41" spans="1:38" x14ac:dyDescent="0.25">
      <c r="A41" s="25"/>
      <c r="B41" s="42"/>
      <c r="C41" s="26"/>
      <c r="D41" s="26"/>
      <c r="E41" s="26"/>
      <c r="F41" s="26"/>
      <c r="G41" s="36"/>
      <c r="I41" s="36"/>
      <c r="J41" s="36"/>
      <c r="K41" s="36"/>
      <c r="L41" s="36"/>
      <c r="M41" s="36"/>
      <c r="N41" s="36"/>
      <c r="O41" s="36"/>
      <c r="P41" s="36"/>
      <c r="Q41" s="36"/>
      <c r="R41" s="38"/>
      <c r="S41" s="35"/>
      <c r="T41" s="35"/>
    </row>
    <row r="42" spans="1:38" x14ac:dyDescent="0.25">
      <c r="B42" s="42"/>
      <c r="C42" s="26"/>
      <c r="D42" s="26"/>
      <c r="E42" s="26"/>
      <c r="F42" s="38"/>
    </row>
    <row r="43" spans="1:38" x14ac:dyDescent="0.25">
      <c r="B43" s="42"/>
      <c r="C43" s="24"/>
      <c r="D43" s="26"/>
      <c r="E43" s="26"/>
      <c r="F43" s="26"/>
      <c r="L43" s="52"/>
      <c r="N43" s="36"/>
    </row>
    <row r="44" spans="1:38" x14ac:dyDescent="0.25">
      <c r="A44" s="25"/>
      <c r="B44" s="42"/>
      <c r="C44" s="26"/>
      <c r="D44" s="26"/>
      <c r="E44" s="26"/>
      <c r="F44" s="26"/>
      <c r="G44" s="36"/>
      <c r="L44" s="52"/>
      <c r="M44" s="22"/>
      <c r="S44" s="35"/>
      <c r="T44" s="35"/>
    </row>
    <row r="45" spans="1:38" x14ac:dyDescent="0.25">
      <c r="A45" s="25"/>
      <c r="B45" s="42"/>
      <c r="C45" s="26"/>
      <c r="D45" s="26"/>
      <c r="E45" s="26"/>
      <c r="F45" s="26"/>
      <c r="G45" s="18"/>
      <c r="H45" s="18"/>
      <c r="I45" s="18"/>
      <c r="J45" s="18"/>
      <c r="L45" s="52"/>
      <c r="M45" s="39"/>
      <c r="N45" s="36"/>
      <c r="O45" s="18"/>
      <c r="P45" s="18"/>
      <c r="Q45" s="18"/>
      <c r="R45" s="18"/>
      <c r="S45" s="44"/>
      <c r="T45" s="44"/>
    </row>
    <row r="46" spans="1:38" x14ac:dyDescent="0.25">
      <c r="B46" s="42"/>
      <c r="D46" s="26"/>
      <c r="E46" s="26"/>
      <c r="F46" s="26"/>
      <c r="L46" s="52"/>
      <c r="M46" s="22"/>
      <c r="N46" s="36"/>
    </row>
    <row r="47" spans="1:38" x14ac:dyDescent="0.25">
      <c r="A47" s="25"/>
      <c r="B47" s="42"/>
      <c r="C47" s="5"/>
      <c r="D47" s="26"/>
      <c r="E47" s="26"/>
      <c r="F47" s="26"/>
      <c r="G47" s="36"/>
      <c r="L47" s="52"/>
      <c r="M47" s="22"/>
      <c r="S47" s="35"/>
      <c r="T47" s="35"/>
    </row>
    <row r="48" spans="1:38" x14ac:dyDescent="0.25">
      <c r="A48" s="25"/>
      <c r="B48" s="42"/>
      <c r="C48" s="5"/>
      <c r="D48" s="26"/>
      <c r="E48" s="26"/>
      <c r="F48" s="26"/>
      <c r="G48" s="36"/>
      <c r="L48" s="52"/>
      <c r="M48" s="22"/>
      <c r="S48" s="35"/>
      <c r="T48" s="35"/>
    </row>
    <row r="49" spans="1:21" x14ac:dyDescent="0.25">
      <c r="B49" s="42"/>
      <c r="C49" s="47"/>
      <c r="D49" s="26"/>
      <c r="E49" s="26"/>
      <c r="F49" s="48"/>
      <c r="L49" s="52"/>
      <c r="M49" s="22"/>
      <c r="U49" s="13"/>
    </row>
    <row r="50" spans="1:21" x14ac:dyDescent="0.25">
      <c r="A50" s="9"/>
      <c r="B50" s="42"/>
      <c r="C50" s="47"/>
      <c r="D50" s="26"/>
      <c r="E50" s="26"/>
      <c r="F50" s="26"/>
      <c r="G50" s="36"/>
      <c r="M50" s="22"/>
      <c r="S50" s="35"/>
      <c r="T50" s="35"/>
    </row>
    <row r="51" spans="1:21" x14ac:dyDescent="0.25">
      <c r="B51" s="42"/>
      <c r="C51" s="47"/>
      <c r="D51" s="26"/>
      <c r="E51" s="26"/>
      <c r="F51" s="26"/>
      <c r="M51" s="22"/>
    </row>
    <row r="52" spans="1:21" x14ac:dyDescent="0.25">
      <c r="A52" s="25"/>
      <c r="B52" s="42"/>
      <c r="C52" s="47"/>
      <c r="D52" s="26"/>
      <c r="E52" s="26"/>
      <c r="F52" s="26"/>
      <c r="G52" s="36"/>
      <c r="M52" s="22"/>
      <c r="N52" s="36"/>
      <c r="S52" s="35"/>
      <c r="T52" s="35"/>
    </row>
    <row r="53" spans="1:21" x14ac:dyDescent="0.25">
      <c r="A53" s="25"/>
      <c r="B53" s="42"/>
      <c r="C53" s="47"/>
      <c r="D53" s="26"/>
      <c r="E53" s="26"/>
      <c r="F53" s="26"/>
      <c r="G53" s="36"/>
      <c r="H53" s="18"/>
      <c r="K53" s="18"/>
      <c r="L53" s="18"/>
      <c r="M53" s="39"/>
      <c r="N53" s="18"/>
      <c r="O53" s="18"/>
      <c r="P53" s="18"/>
      <c r="Q53" s="18"/>
      <c r="R53" s="18"/>
    </row>
    <row r="54" spans="1:21" x14ac:dyDescent="0.25">
      <c r="B54" s="42"/>
      <c r="C54" s="47"/>
      <c r="D54" s="26"/>
      <c r="E54" s="26"/>
      <c r="F54" s="26"/>
      <c r="M54" s="38"/>
    </row>
    <row r="55" spans="1:21" x14ac:dyDescent="0.25">
      <c r="A55" s="25"/>
      <c r="B55" s="42"/>
      <c r="C55" s="47"/>
      <c r="D55" s="26"/>
      <c r="E55" s="26"/>
      <c r="F55" s="26"/>
      <c r="G55" s="36"/>
      <c r="M55" s="22"/>
      <c r="S55" s="35"/>
      <c r="T55" s="35"/>
    </row>
    <row r="56" spans="1:21" x14ac:dyDescent="0.25">
      <c r="B56" s="42"/>
      <c r="C56" s="5"/>
      <c r="D56" s="26"/>
      <c r="E56" s="26"/>
      <c r="F56" s="26"/>
      <c r="M56" s="36"/>
      <c r="U56" s="13"/>
    </row>
    <row r="57" spans="1:21" x14ac:dyDescent="0.25">
      <c r="A57" s="25"/>
      <c r="B57" s="42"/>
      <c r="C57" s="5"/>
      <c r="D57" s="26"/>
      <c r="E57" s="26"/>
      <c r="F57" s="26"/>
      <c r="G57" s="18"/>
      <c r="H57" s="18"/>
      <c r="I57" s="18"/>
      <c r="J57" s="18"/>
      <c r="M57" s="18"/>
      <c r="N57" s="18"/>
      <c r="O57" s="18"/>
      <c r="P57" s="18"/>
      <c r="R57" s="18"/>
      <c r="S57" s="34"/>
      <c r="T57" s="34"/>
    </row>
    <row r="58" spans="1:21" x14ac:dyDescent="0.25">
      <c r="B58" s="42"/>
      <c r="C58" s="5"/>
      <c r="D58" s="26"/>
      <c r="E58" s="26"/>
      <c r="F58" s="26"/>
    </row>
    <row r="59" spans="1:21" x14ac:dyDescent="0.25">
      <c r="A59" s="25"/>
      <c r="B59" s="42"/>
      <c r="C59" s="5"/>
      <c r="D59" s="26"/>
      <c r="E59" s="26"/>
      <c r="F59" s="26"/>
      <c r="G59" s="36"/>
    </row>
    <row r="60" spans="1:21" x14ac:dyDescent="0.25">
      <c r="B60" s="42"/>
      <c r="C60" s="5"/>
      <c r="D60" s="26"/>
      <c r="E60" s="26"/>
      <c r="F60" s="26"/>
      <c r="M60" s="36"/>
    </row>
    <row r="61" spans="1:21" x14ac:dyDescent="0.25">
      <c r="B61" s="42"/>
      <c r="C61" s="5"/>
      <c r="D61" s="26"/>
      <c r="E61" s="26"/>
      <c r="F61" s="26"/>
      <c r="M61" s="36"/>
    </row>
    <row r="62" spans="1:21" x14ac:dyDescent="0.25">
      <c r="B62" s="42"/>
      <c r="C62" s="5"/>
      <c r="D62" s="26"/>
      <c r="E62" s="26"/>
      <c r="F62" s="26"/>
      <c r="U62" s="13"/>
    </row>
    <row r="63" spans="1:21" x14ac:dyDescent="0.25">
      <c r="B63" s="42"/>
      <c r="C63" s="5"/>
      <c r="D63" s="26"/>
      <c r="E63" s="26"/>
      <c r="F63" s="26"/>
      <c r="M63" s="36"/>
    </row>
    <row r="64" spans="1:21" x14ac:dyDescent="0.25">
      <c r="B64" s="42"/>
      <c r="C64" s="5"/>
      <c r="D64" s="26"/>
      <c r="E64" s="26"/>
      <c r="F64" s="38"/>
    </row>
    <row r="65" spans="1:21" x14ac:dyDescent="0.25">
      <c r="B65" s="42"/>
      <c r="C65" s="5"/>
      <c r="D65" s="26"/>
      <c r="E65" s="26"/>
      <c r="F65" s="26"/>
      <c r="N65" s="36"/>
    </row>
    <row r="66" spans="1:21" x14ac:dyDescent="0.25">
      <c r="A66" s="25"/>
      <c r="B66" s="42"/>
      <c r="C66" s="5"/>
      <c r="D66" s="26"/>
      <c r="E66" s="26"/>
      <c r="F66" s="26"/>
      <c r="G66" s="36"/>
      <c r="H66" s="18"/>
      <c r="K66" s="18"/>
      <c r="L66" s="18"/>
      <c r="M66" s="18"/>
      <c r="N66" s="18"/>
      <c r="O66" s="18"/>
      <c r="P66" s="18"/>
      <c r="Q66" s="18"/>
      <c r="R66" s="18"/>
    </row>
    <row r="67" spans="1:21" x14ac:dyDescent="0.25">
      <c r="A67" s="25"/>
      <c r="B67" s="42"/>
      <c r="C67" s="5"/>
      <c r="D67" s="26"/>
      <c r="E67" s="26"/>
      <c r="F67" s="26"/>
      <c r="G67" s="36"/>
      <c r="H67" s="18"/>
      <c r="J67" s="18"/>
      <c r="K67" s="18"/>
      <c r="L67" s="18"/>
      <c r="M67" s="18"/>
      <c r="N67" s="18"/>
      <c r="O67" s="18"/>
      <c r="P67" s="18"/>
      <c r="Q67" s="18"/>
      <c r="R67" s="18"/>
      <c r="S67" s="34"/>
      <c r="T67" s="34"/>
    </row>
    <row r="68" spans="1:21" x14ac:dyDescent="0.25">
      <c r="B68" s="42"/>
      <c r="C68" s="5"/>
      <c r="D68" s="26"/>
      <c r="E68" s="26"/>
      <c r="F68" s="26"/>
      <c r="M68" s="36"/>
    </row>
    <row r="69" spans="1:21" x14ac:dyDescent="0.25">
      <c r="B69" s="42"/>
      <c r="C69" s="5"/>
      <c r="D69" s="26"/>
      <c r="E69" s="26"/>
      <c r="F69" s="26"/>
      <c r="N69" s="36"/>
    </row>
    <row r="70" spans="1:21" x14ac:dyDescent="0.25">
      <c r="B70" s="42"/>
      <c r="C70" s="5"/>
      <c r="D70" s="26"/>
      <c r="E70" s="26"/>
      <c r="F70" s="26"/>
      <c r="U70" s="13"/>
    </row>
    <row r="71" spans="1:21" x14ac:dyDescent="0.25">
      <c r="B71" s="42"/>
      <c r="C71" s="5"/>
      <c r="D71" s="26"/>
      <c r="E71" s="26"/>
      <c r="F71" s="26"/>
    </row>
    <row r="72" spans="1:21" x14ac:dyDescent="0.25">
      <c r="A72" s="25"/>
      <c r="B72" s="42"/>
      <c r="C72" s="5"/>
      <c r="D72" s="26"/>
      <c r="E72" s="26"/>
      <c r="F72" s="2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14"/>
      <c r="T72" s="14"/>
    </row>
    <row r="73" spans="1:21" x14ac:dyDescent="0.25">
      <c r="B73" s="42"/>
      <c r="C73" s="5"/>
      <c r="D73" s="26"/>
      <c r="E73" s="26"/>
      <c r="F73" s="26"/>
      <c r="G73" s="5"/>
      <c r="H73" s="5"/>
      <c r="I73" s="5"/>
      <c r="J73" s="14"/>
      <c r="M73" s="14"/>
      <c r="N73" s="14"/>
      <c r="O73" s="14"/>
      <c r="P73" s="14"/>
      <c r="Q73" s="14"/>
      <c r="R73" s="14"/>
    </row>
    <row r="74" spans="1:21" x14ac:dyDescent="0.25">
      <c r="B74" s="42"/>
      <c r="C74" s="5"/>
      <c r="D74" s="26"/>
      <c r="E74" s="26"/>
      <c r="F74" s="26"/>
      <c r="M74" s="36"/>
    </row>
    <row r="75" spans="1:21" x14ac:dyDescent="0.25">
      <c r="B75" s="42"/>
      <c r="C75" s="5"/>
      <c r="D75" s="26"/>
      <c r="E75" s="26"/>
      <c r="F75" s="26"/>
      <c r="G75" s="36"/>
    </row>
    <row r="76" spans="1:21" x14ac:dyDescent="0.25">
      <c r="A76" s="25"/>
      <c r="B76" s="42"/>
      <c r="C76" s="5"/>
      <c r="D76" s="26"/>
      <c r="E76" s="26"/>
      <c r="F76" s="26"/>
      <c r="G76" s="36"/>
    </row>
    <row r="77" spans="1:21" x14ac:dyDescent="0.25">
      <c r="A77" s="25"/>
      <c r="B77" s="42"/>
      <c r="C77" s="5"/>
      <c r="D77" s="26"/>
      <c r="E77" s="26"/>
      <c r="F77" s="26"/>
      <c r="G77" s="36"/>
      <c r="S77" s="35"/>
      <c r="T77" s="35"/>
    </row>
    <row r="78" spans="1:21" x14ac:dyDescent="0.25">
      <c r="B78" s="42"/>
      <c r="C78" s="5"/>
      <c r="D78" s="26"/>
      <c r="E78" s="26"/>
      <c r="F78" s="26"/>
      <c r="N78" s="36"/>
    </row>
    <row r="79" spans="1:21" x14ac:dyDescent="0.25">
      <c r="A79" s="25"/>
      <c r="B79" s="42"/>
      <c r="C79" s="5"/>
      <c r="D79" s="26"/>
      <c r="E79" s="26"/>
      <c r="F79" s="26"/>
      <c r="G79" s="36"/>
      <c r="H79" s="18"/>
      <c r="K79" s="18"/>
      <c r="L79" s="18"/>
      <c r="M79" s="18"/>
      <c r="N79" s="18"/>
      <c r="O79" s="18"/>
      <c r="P79" s="18"/>
      <c r="Q79" s="18"/>
      <c r="R79" s="18"/>
    </row>
    <row r="80" spans="1:21" x14ac:dyDescent="0.25">
      <c r="A80" s="25"/>
      <c r="B80" s="42"/>
      <c r="C80" s="5"/>
      <c r="D80" s="26"/>
      <c r="E80" s="26"/>
      <c r="F80" s="26"/>
      <c r="G80" s="18"/>
      <c r="H80" s="18"/>
      <c r="I80" s="18"/>
      <c r="J80" s="18"/>
      <c r="M80" s="18"/>
      <c r="N80" s="18"/>
      <c r="O80" s="18"/>
      <c r="P80" s="18"/>
      <c r="Q80" s="18"/>
      <c r="R80" s="18"/>
    </row>
    <row r="81" spans="1:31" x14ac:dyDescent="0.25">
      <c r="B81" s="42"/>
      <c r="C81" s="5"/>
      <c r="D81" s="26"/>
      <c r="E81" s="26"/>
      <c r="F81" s="26"/>
      <c r="U81" s="13"/>
    </row>
    <row r="82" spans="1:31" x14ac:dyDescent="0.25">
      <c r="B82" s="42"/>
      <c r="C82" s="5"/>
      <c r="D82" s="26"/>
      <c r="E82" s="26"/>
      <c r="F82" s="26"/>
      <c r="G82" s="36"/>
      <c r="Q82" s="22"/>
      <c r="S82" s="35"/>
      <c r="T82" s="35"/>
    </row>
    <row r="83" spans="1:31" x14ac:dyDescent="0.25">
      <c r="A83" s="9"/>
      <c r="B83" s="42"/>
      <c r="C83" s="5"/>
      <c r="D83" s="26"/>
      <c r="E83" s="26"/>
      <c r="F83" s="26"/>
      <c r="Q83" s="22"/>
      <c r="S83" s="14"/>
      <c r="T83" s="14"/>
    </row>
    <row r="84" spans="1:31" x14ac:dyDescent="0.25">
      <c r="B84" s="42"/>
      <c r="C84" s="5"/>
      <c r="D84" s="26"/>
      <c r="E84" s="26"/>
      <c r="F84" s="26"/>
      <c r="Q84" s="22"/>
    </row>
    <row r="85" spans="1:31" x14ac:dyDescent="0.25">
      <c r="B85" s="42"/>
      <c r="C85" s="5"/>
      <c r="D85" s="26"/>
      <c r="E85" s="26"/>
      <c r="F85" s="26"/>
      <c r="M85" s="36"/>
      <c r="Q85" s="22"/>
    </row>
    <row r="86" spans="1:31" x14ac:dyDescent="0.25">
      <c r="A86" s="25"/>
      <c r="B86" s="42"/>
      <c r="C86" s="5"/>
      <c r="D86" s="26"/>
      <c r="E86" s="26"/>
      <c r="F86" s="26"/>
      <c r="G86" s="36"/>
      <c r="Q86" s="22"/>
    </row>
    <row r="87" spans="1:31" x14ac:dyDescent="0.25">
      <c r="B87" s="42"/>
      <c r="C87" s="5"/>
      <c r="D87" s="26"/>
      <c r="E87" s="26"/>
      <c r="F87" s="26"/>
      <c r="Q87" s="22"/>
      <c r="U87" s="13"/>
    </row>
    <row r="88" spans="1:31" x14ac:dyDescent="0.25">
      <c r="B88" s="42"/>
      <c r="C88" s="5"/>
      <c r="D88" s="26"/>
      <c r="E88" s="26"/>
      <c r="F88" s="38"/>
      <c r="Q88" s="22"/>
    </row>
    <row r="89" spans="1:31" x14ac:dyDescent="0.25">
      <c r="A89" s="25"/>
      <c r="B89" s="42"/>
      <c r="C89" s="5"/>
      <c r="D89" s="26"/>
      <c r="E89" s="26"/>
      <c r="F89" s="26"/>
      <c r="G89" s="36"/>
      <c r="Q89" s="22"/>
      <c r="S89" s="35"/>
      <c r="T89" s="35"/>
    </row>
    <row r="90" spans="1:31" x14ac:dyDescent="0.25">
      <c r="A90" s="25"/>
      <c r="B90" s="42"/>
      <c r="C90" s="26"/>
      <c r="D90" s="26"/>
      <c r="E90" s="26"/>
      <c r="F90" s="5"/>
      <c r="G90" s="36"/>
      <c r="P90" s="22"/>
      <c r="S90" s="35"/>
      <c r="T90" s="35"/>
    </row>
    <row r="91" spans="1:31" x14ac:dyDescent="0.25">
      <c r="A91" s="25"/>
      <c r="B91" s="42"/>
      <c r="C91" s="26"/>
      <c r="D91" s="26"/>
      <c r="E91" s="26"/>
      <c r="F91" s="5"/>
      <c r="G91" s="36"/>
      <c r="P91" s="22"/>
      <c r="S91" s="35"/>
      <c r="T91" s="35"/>
    </row>
    <row r="92" spans="1:31" x14ac:dyDescent="0.25">
      <c r="A92" s="25"/>
      <c r="B92" s="42"/>
      <c r="C92" s="26"/>
      <c r="D92" s="26"/>
      <c r="E92" s="26"/>
      <c r="F92" s="5"/>
      <c r="G92" s="36"/>
      <c r="P92" s="22"/>
      <c r="S92" s="35"/>
      <c r="T92" s="35"/>
    </row>
    <row r="93" spans="1:31" x14ac:dyDescent="0.25">
      <c r="B93" s="42"/>
      <c r="C93" s="26"/>
      <c r="D93" s="26"/>
      <c r="E93" s="26"/>
      <c r="F93" s="5"/>
      <c r="M93" s="36"/>
      <c r="P93" s="22"/>
    </row>
    <row r="94" spans="1:31" x14ac:dyDescent="0.25">
      <c r="A94" s="5"/>
      <c r="B94" s="42"/>
      <c r="C94" s="26"/>
      <c r="D94" s="26"/>
      <c r="E94" s="26"/>
      <c r="F94" s="5"/>
      <c r="G94" s="41"/>
      <c r="M94" s="36"/>
      <c r="P94" s="22"/>
      <c r="V94" s="16"/>
      <c r="W94" s="16"/>
      <c r="X94" s="12"/>
      <c r="Y94" s="6"/>
      <c r="Z94" s="6"/>
      <c r="AA94" s="6"/>
      <c r="AB94" s="6"/>
      <c r="AC94" s="6"/>
      <c r="AD94" s="10"/>
      <c r="AE94" s="10"/>
    </row>
    <row r="95" spans="1:31" x14ac:dyDescent="0.25">
      <c r="A95" s="5"/>
      <c r="B95" s="42"/>
      <c r="C95" s="26"/>
      <c r="D95" s="26"/>
      <c r="E95" s="26"/>
      <c r="F95" s="5"/>
      <c r="G95" s="41"/>
      <c r="H95" s="18"/>
      <c r="K95" s="18"/>
      <c r="L95" s="18"/>
      <c r="M95" s="18"/>
      <c r="N95" s="18"/>
      <c r="O95" s="18"/>
      <c r="P95" s="22"/>
      <c r="Q95" s="18"/>
      <c r="S95" s="34"/>
      <c r="T95" s="34"/>
      <c r="V95" s="16"/>
      <c r="W95" s="16"/>
      <c r="X95" s="12"/>
      <c r="Y95" s="6"/>
      <c r="Z95" s="6"/>
      <c r="AA95" s="6"/>
      <c r="AB95" s="6"/>
      <c r="AC95" s="6"/>
      <c r="AD95" s="10"/>
      <c r="AE95" s="10"/>
    </row>
    <row r="96" spans="1:31" x14ac:dyDescent="0.25">
      <c r="A96" s="5"/>
      <c r="B96" s="42"/>
      <c r="C96" s="26"/>
      <c r="D96" s="26"/>
      <c r="E96" s="26"/>
      <c r="F96" s="5"/>
      <c r="G96" s="36"/>
      <c r="H96" s="18"/>
      <c r="I96" s="18"/>
      <c r="J96" s="18"/>
      <c r="K96" s="18"/>
      <c r="L96" s="18"/>
      <c r="M96" s="18"/>
      <c r="N96" s="36"/>
      <c r="P96" s="39"/>
      <c r="Q96" s="18"/>
      <c r="R96" s="18"/>
      <c r="S96" s="34"/>
      <c r="T96" s="34"/>
    </row>
    <row r="97" spans="1:31" x14ac:dyDescent="0.25">
      <c r="A97" s="5"/>
      <c r="B97" s="42"/>
      <c r="C97" s="26"/>
      <c r="D97" s="26"/>
      <c r="E97" s="26"/>
      <c r="F97" s="5"/>
      <c r="G97" s="36"/>
      <c r="P97" s="22"/>
      <c r="S97" s="35"/>
      <c r="T97" s="35"/>
    </row>
    <row r="98" spans="1:31" x14ac:dyDescent="0.25">
      <c r="A98" s="5"/>
      <c r="B98" s="42"/>
      <c r="C98" s="26"/>
      <c r="D98" s="26"/>
      <c r="E98" s="26"/>
      <c r="F98" s="5"/>
      <c r="G98" s="18"/>
      <c r="I98" s="18"/>
      <c r="J98" s="18"/>
      <c r="M98" s="36"/>
      <c r="N98" s="36"/>
      <c r="O98" s="18"/>
      <c r="P98" s="39"/>
      <c r="Q98" s="18"/>
      <c r="R98" s="18"/>
      <c r="U98" s="13"/>
      <c r="V98" s="16"/>
      <c r="W98" s="16"/>
      <c r="X98" s="12"/>
      <c r="Y98" s="6"/>
      <c r="Z98" s="6"/>
      <c r="AA98" s="6"/>
      <c r="AB98" s="6"/>
      <c r="AC98" s="6"/>
    </row>
    <row r="99" spans="1:31" x14ac:dyDescent="0.25">
      <c r="A99" s="5"/>
      <c r="B99" s="42"/>
      <c r="C99" s="26"/>
      <c r="D99" s="26"/>
      <c r="E99" s="26"/>
      <c r="F99" s="5"/>
      <c r="G99" s="18"/>
      <c r="H99" s="18"/>
      <c r="I99" s="18"/>
      <c r="J99" s="18"/>
      <c r="M99" s="18"/>
      <c r="N99" s="36"/>
      <c r="O99" s="18"/>
      <c r="P99" s="39"/>
      <c r="Q99" s="18"/>
      <c r="R99" s="18"/>
    </row>
    <row r="100" spans="1:31" x14ac:dyDescent="0.25">
      <c r="A100" s="5"/>
      <c r="B100" s="42"/>
      <c r="C100" s="37"/>
      <c r="D100" s="37"/>
      <c r="E100" s="37"/>
      <c r="F100" s="41"/>
      <c r="M100" s="36"/>
      <c r="P100" s="22"/>
    </row>
    <row r="101" spans="1:31" x14ac:dyDescent="0.25">
      <c r="A101" s="5"/>
      <c r="B101" s="42"/>
      <c r="C101" s="26"/>
      <c r="D101" s="26"/>
      <c r="E101" s="26"/>
      <c r="F101" s="5"/>
      <c r="G101" s="41"/>
      <c r="P101" s="22"/>
      <c r="S101" s="14"/>
      <c r="T101" s="14"/>
    </row>
    <row r="102" spans="1:31" x14ac:dyDescent="0.25">
      <c r="A102" s="5"/>
      <c r="B102" s="42"/>
      <c r="C102" s="26"/>
      <c r="D102" s="26"/>
      <c r="E102" s="26"/>
      <c r="F102" s="5"/>
      <c r="M102" s="36"/>
      <c r="P102" s="22"/>
    </row>
    <row r="103" spans="1:31" x14ac:dyDescent="0.25">
      <c r="A103" s="5"/>
      <c r="B103" s="42"/>
      <c r="C103" s="26"/>
      <c r="D103" s="26"/>
      <c r="E103" s="26"/>
      <c r="F103" s="5"/>
      <c r="P103" s="22"/>
    </row>
    <row r="104" spans="1:31" x14ac:dyDescent="0.25">
      <c r="A104" s="25"/>
      <c r="B104" s="42"/>
      <c r="C104" s="26"/>
      <c r="D104" s="26"/>
      <c r="E104" s="26"/>
      <c r="F104" s="5"/>
      <c r="G104" s="41"/>
      <c r="H104" s="18"/>
      <c r="J104" s="18"/>
      <c r="K104" s="18"/>
      <c r="L104" s="18"/>
      <c r="M104" s="18"/>
      <c r="N104" s="18"/>
      <c r="O104" s="18"/>
      <c r="P104" s="22"/>
      <c r="Q104" s="18"/>
      <c r="S104" s="34"/>
      <c r="T104" s="34"/>
      <c r="U104" s="13"/>
    </row>
    <row r="105" spans="1:31" x14ac:dyDescent="0.25">
      <c r="A105" s="5"/>
      <c r="B105" s="42"/>
      <c r="C105" s="26"/>
      <c r="D105" s="26"/>
      <c r="E105" s="26"/>
      <c r="F105" s="5"/>
      <c r="G105" s="36"/>
      <c r="H105" s="18"/>
      <c r="I105" s="18"/>
      <c r="K105" s="18"/>
      <c r="L105" s="18"/>
      <c r="M105" s="18"/>
      <c r="N105" s="36"/>
      <c r="O105" s="18"/>
      <c r="P105" s="18"/>
      <c r="Q105" s="18"/>
      <c r="R105" s="18"/>
      <c r="S105" s="34"/>
      <c r="T105" s="34"/>
    </row>
    <row r="106" spans="1:31" x14ac:dyDescent="0.25">
      <c r="A106" s="5"/>
      <c r="B106" s="42"/>
      <c r="C106" s="26"/>
      <c r="D106" s="26"/>
      <c r="E106" s="26"/>
      <c r="F106" s="5"/>
      <c r="G106" s="41"/>
    </row>
    <row r="107" spans="1:31" x14ac:dyDescent="0.25">
      <c r="A107" s="5"/>
      <c r="B107" s="42"/>
      <c r="C107" s="26"/>
      <c r="D107" s="26"/>
      <c r="E107" s="26"/>
      <c r="F107" s="5"/>
      <c r="G107" s="41"/>
      <c r="M107" s="36"/>
    </row>
    <row r="108" spans="1:31" x14ac:dyDescent="0.25">
      <c r="A108" s="5"/>
      <c r="B108" s="42"/>
      <c r="C108" s="26"/>
      <c r="D108" s="26"/>
      <c r="E108" s="26"/>
      <c r="F108" s="5"/>
      <c r="G108" s="36"/>
      <c r="H108" s="18"/>
      <c r="K108" s="18"/>
      <c r="L108" s="18"/>
      <c r="M108" s="36"/>
      <c r="N108" s="18"/>
      <c r="O108" s="18"/>
      <c r="Q108" s="18"/>
      <c r="S108" s="34"/>
      <c r="T108" s="34"/>
    </row>
    <row r="109" spans="1:31" x14ac:dyDescent="0.25">
      <c r="A109" s="5"/>
      <c r="B109" s="42"/>
      <c r="C109" s="26"/>
      <c r="D109" s="26"/>
      <c r="E109" s="26"/>
      <c r="F109" s="5"/>
      <c r="M109" s="36"/>
      <c r="U109" s="13"/>
    </row>
    <row r="110" spans="1:31" x14ac:dyDescent="0.25">
      <c r="A110" s="5"/>
      <c r="B110" s="42"/>
      <c r="C110" s="26"/>
      <c r="D110" s="26"/>
      <c r="E110" s="26"/>
      <c r="F110" s="5"/>
      <c r="G110" s="36"/>
      <c r="H110" s="18"/>
      <c r="K110" s="18"/>
      <c r="L110" s="18"/>
      <c r="M110" s="18"/>
      <c r="N110" s="18"/>
      <c r="O110" s="18"/>
      <c r="Q110" s="18"/>
      <c r="S110" s="34"/>
      <c r="T110" s="34"/>
    </row>
    <row r="111" spans="1:31" x14ac:dyDescent="0.25">
      <c r="B111" s="42"/>
      <c r="C111" s="26"/>
      <c r="D111" s="26"/>
      <c r="E111" s="26"/>
      <c r="F111" s="5"/>
      <c r="G111" s="36"/>
      <c r="S111" s="35"/>
      <c r="U111" s="13"/>
      <c r="V111" s="4"/>
      <c r="W111" s="4"/>
      <c r="X111" s="17"/>
      <c r="AC111" s="11"/>
      <c r="AD111" s="10"/>
      <c r="AE111" s="10"/>
    </row>
    <row r="112" spans="1:31" x14ac:dyDescent="0.25">
      <c r="A112" s="5"/>
      <c r="B112" s="42"/>
      <c r="C112" s="26"/>
      <c r="D112" s="26"/>
      <c r="E112" s="26"/>
      <c r="F112" s="5"/>
    </row>
    <row r="113" spans="1:31" x14ac:dyDescent="0.25">
      <c r="A113" s="5"/>
      <c r="B113" s="42"/>
      <c r="C113" s="37"/>
      <c r="D113" s="37"/>
      <c r="E113" s="37"/>
      <c r="F113" s="41"/>
      <c r="M113" s="36"/>
      <c r="V113" s="4"/>
      <c r="W113" s="4"/>
      <c r="X113" s="17"/>
      <c r="AC113" s="11"/>
      <c r="AD113" s="10"/>
      <c r="AE113" s="10"/>
    </row>
    <row r="114" spans="1:31" x14ac:dyDescent="0.25">
      <c r="A114" s="5"/>
      <c r="B114" s="42"/>
      <c r="C114" s="26"/>
      <c r="D114" s="26"/>
      <c r="E114" s="26"/>
      <c r="F114" s="5"/>
      <c r="G114" s="36"/>
      <c r="M114" s="36"/>
    </row>
  </sheetData>
  <sortState xmlns:xlrd2="http://schemas.microsoft.com/office/spreadsheetml/2017/richdata2" ref="A2:P114">
    <sortCondition ref="D2:D11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241673-08A1-4086-A927-CEE920B57060}">
  <dimension ref="A1:AO58"/>
  <sheetViews>
    <sheetView workbookViewId="0">
      <pane ySplit="1" topLeftCell="A2" activePane="bottomLeft" state="frozen"/>
      <selection pane="bottomLeft" activeCell="A20" sqref="A20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12.7109375" style="13" customWidth="1"/>
    <col min="9" max="19" width="11.28515625" style="13" customWidth="1"/>
    <col min="20" max="21" width="9" style="13" customWidth="1"/>
    <col min="22" max="22" width="11.5703125" style="2" customWidth="1"/>
    <col min="23" max="23" width="8.85546875" style="2" customWidth="1"/>
    <col min="24" max="24" width="6" style="2" customWidth="1"/>
    <col min="25" max="25" width="8" style="3" customWidth="1"/>
    <col min="26" max="26" width="7.28515625" style="3" customWidth="1"/>
    <col min="27" max="27" width="5.85546875" style="3" customWidth="1"/>
    <col min="28" max="28" width="7.140625" style="3" customWidth="1"/>
    <col min="29" max="29" width="7.7109375" style="3" customWidth="1"/>
    <col min="30" max="30" width="7.140625" style="3" customWidth="1"/>
    <col min="31" max="31" width="8" style="2" customWidth="1"/>
    <col min="32" max="32" width="8.85546875" style="2" customWidth="1"/>
    <col min="33" max="33" width="6" style="2" customWidth="1"/>
    <col min="34" max="34" width="6.42578125" style="4" customWidth="1"/>
    <col min="35" max="35" width="7.140625" style="3" customWidth="1"/>
    <col min="36" max="36" width="7.140625" style="2" customWidth="1"/>
    <col min="37" max="37" width="6.28515625" style="2" customWidth="1"/>
    <col min="38" max="38" width="10.5703125" style="2" customWidth="1"/>
    <col min="39" max="39" width="7.140625" style="4" customWidth="1"/>
    <col min="40" max="40" width="7.140625" style="5" customWidth="1"/>
    <col min="41" max="41" width="18.5703125" style="5" customWidth="1"/>
    <col min="42" max="16384" width="9.140625" style="5"/>
  </cols>
  <sheetData>
    <row r="1" spans="1:41" x14ac:dyDescent="0.25">
      <c r="A1" s="30" t="s">
        <v>3</v>
      </c>
      <c r="B1" s="19" t="s">
        <v>2</v>
      </c>
      <c r="C1" s="20" t="s">
        <v>5</v>
      </c>
      <c r="D1" s="29" t="s">
        <v>0</v>
      </c>
      <c r="E1" s="58" t="s">
        <v>4</v>
      </c>
      <c r="F1" s="58" t="s">
        <v>1</v>
      </c>
      <c r="G1" s="58" t="s">
        <v>11</v>
      </c>
      <c r="H1" s="59" t="s">
        <v>15</v>
      </c>
      <c r="I1" s="59" t="s">
        <v>16</v>
      </c>
      <c r="J1" s="32" t="s">
        <v>17</v>
      </c>
      <c r="K1" s="32" t="s">
        <v>18</v>
      </c>
      <c r="L1" s="32" t="s">
        <v>19</v>
      </c>
      <c r="M1" s="32" t="s">
        <v>20</v>
      </c>
      <c r="N1" s="32" t="s">
        <v>8</v>
      </c>
      <c r="O1" s="32" t="s">
        <v>21</v>
      </c>
      <c r="P1" s="32" t="s">
        <v>10</v>
      </c>
      <c r="Q1" s="32" t="s">
        <v>22</v>
      </c>
      <c r="R1" s="32" t="s">
        <v>23</v>
      </c>
      <c r="S1" s="32" t="s">
        <v>7</v>
      </c>
      <c r="T1" s="32" t="s">
        <v>25</v>
      </c>
      <c r="U1" s="32" t="s">
        <v>24</v>
      </c>
      <c r="V1" s="31" t="s">
        <v>6</v>
      </c>
      <c r="W1" s="31" t="s">
        <v>9</v>
      </c>
      <c r="X1" s="31"/>
      <c r="Y1" s="31"/>
      <c r="Z1" s="31"/>
      <c r="AA1" s="31"/>
      <c r="AB1" s="31"/>
      <c r="AC1" s="31"/>
      <c r="AD1" s="31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</row>
    <row r="2" spans="1:41" x14ac:dyDescent="0.25">
      <c r="A2" s="68" t="s">
        <v>505</v>
      </c>
      <c r="B2" s="13" cm="1">
        <f t="array" ref="B2">SUM(LARGE(H2:Z2,{1,2,3,4}))</f>
        <v>289.83299999999997</v>
      </c>
      <c r="C2" s="42" cm="1">
        <f t="array" ref="C2">SUM(LARGE(H2:Z2,{1,2,3}))</f>
        <v>220.833</v>
      </c>
      <c r="D2" s="41" t="s">
        <v>295</v>
      </c>
      <c r="E2" s="60" t="s">
        <v>235</v>
      </c>
      <c r="F2" s="60" t="s">
        <v>236</v>
      </c>
      <c r="G2" s="75" t="s">
        <v>49</v>
      </c>
      <c r="H2" s="18"/>
      <c r="J2" s="13">
        <f>219/300*100</f>
        <v>73</v>
      </c>
      <c r="L2" s="13">
        <v>67.5</v>
      </c>
      <c r="N2" s="13">
        <v>70.5</v>
      </c>
      <c r="O2" s="36"/>
      <c r="P2" s="13">
        <v>69</v>
      </c>
      <c r="R2" s="18">
        <v>77.332999999999998</v>
      </c>
      <c r="V2" s="13"/>
    </row>
    <row r="3" spans="1:41" x14ac:dyDescent="0.25">
      <c r="A3" s="68" t="s">
        <v>505</v>
      </c>
      <c r="C3" s="42" cm="1">
        <f t="array" ref="C3">SUM(LARGE(H3:Z3,{1,2,3}))</f>
        <v>215.334</v>
      </c>
      <c r="D3" s="41" t="s">
        <v>468</v>
      </c>
      <c r="E3" s="60" t="s">
        <v>469</v>
      </c>
      <c r="F3" s="60" t="s">
        <v>475</v>
      </c>
      <c r="G3" s="75" t="s">
        <v>49</v>
      </c>
      <c r="H3" s="18"/>
      <c r="L3" s="18"/>
      <c r="O3" s="18"/>
      <c r="P3" s="18"/>
      <c r="Q3" s="18"/>
      <c r="T3" s="14">
        <v>71.667000000000002</v>
      </c>
      <c r="U3" s="14">
        <v>70.5</v>
      </c>
      <c r="V3" s="14">
        <v>73.167000000000002</v>
      </c>
    </row>
    <row r="4" spans="1:41" x14ac:dyDescent="0.25">
      <c r="A4" s="68" t="s">
        <v>505</v>
      </c>
      <c r="B4" s="13" cm="1">
        <f t="array" ref="B4">SUM(LARGE(H4:Z4,{1,2,3,4}))</f>
        <v>275.33366666666666</v>
      </c>
      <c r="C4" s="42" cm="1">
        <f t="array" ref="C4">SUM(LARGE(H4:Z4,{1,2,3}))</f>
        <v>213.167</v>
      </c>
      <c r="D4" s="41" t="s">
        <v>135</v>
      </c>
      <c r="E4" s="60" t="s">
        <v>83</v>
      </c>
      <c r="F4" s="60" t="s">
        <v>96</v>
      </c>
      <c r="G4" s="75" t="s">
        <v>49</v>
      </c>
      <c r="H4" s="18">
        <f>186.5/300*100</f>
        <v>62.166666666666671</v>
      </c>
      <c r="J4" s="18"/>
      <c r="K4" s="18"/>
      <c r="L4" s="18"/>
      <c r="M4" s="18"/>
      <c r="N4" s="13">
        <v>70.167000000000002</v>
      </c>
      <c r="O4" s="36"/>
      <c r="Q4" s="18"/>
      <c r="T4" s="34"/>
      <c r="U4" s="14">
        <v>75.167000000000002</v>
      </c>
      <c r="V4" s="14">
        <v>67.832999999999998</v>
      </c>
      <c r="W4" s="16"/>
      <c r="X4" s="16"/>
      <c r="Y4" s="12"/>
      <c r="Z4" s="6"/>
      <c r="AA4" s="6"/>
      <c r="AB4" s="6"/>
      <c r="AC4" s="6"/>
      <c r="AD4" s="6"/>
      <c r="AE4" s="10"/>
      <c r="AF4" s="10"/>
    </row>
    <row r="5" spans="1:41" x14ac:dyDescent="0.25">
      <c r="A5" s="68" t="s">
        <v>505</v>
      </c>
      <c r="C5" s="42" cm="1">
        <f t="array" ref="C5">SUM(LARGE(H5:Z5,{1,2,3}))</f>
        <v>209.667</v>
      </c>
      <c r="D5" s="41" t="s">
        <v>483</v>
      </c>
      <c r="E5" s="60" t="s">
        <v>484</v>
      </c>
      <c r="F5" s="60" t="s">
        <v>491</v>
      </c>
      <c r="G5" s="75" t="s">
        <v>55</v>
      </c>
      <c r="H5" s="18"/>
      <c r="L5" s="18"/>
      <c r="O5" s="18"/>
      <c r="P5" s="18"/>
      <c r="Q5" s="18"/>
      <c r="T5" s="14"/>
      <c r="U5" s="14">
        <v>72.667000000000002</v>
      </c>
      <c r="V5" s="13">
        <v>68.5</v>
      </c>
      <c r="W5" s="13">
        <v>68.5</v>
      </c>
    </row>
    <row r="6" spans="1:41" x14ac:dyDescent="0.25">
      <c r="A6" s="68" t="s">
        <v>505</v>
      </c>
      <c r="B6" s="13" cm="1">
        <f t="array" ref="B6">SUM(LARGE(H6:Z6,{1,2,3,4}))</f>
        <v>276</v>
      </c>
      <c r="C6" s="42" cm="1">
        <f t="array" ref="C6">SUM(LARGE(H6:Z6,{1,2,3}))</f>
        <v>208.833</v>
      </c>
      <c r="D6" s="41" t="s">
        <v>290</v>
      </c>
      <c r="E6" t="s">
        <v>291</v>
      </c>
      <c r="F6" t="s">
        <v>292</v>
      </c>
      <c r="G6" s="75" t="s">
        <v>49</v>
      </c>
      <c r="L6" s="13">
        <v>70</v>
      </c>
      <c r="O6" s="13">
        <v>67.167000000000002</v>
      </c>
      <c r="Q6" s="18">
        <v>68.832999999999998</v>
      </c>
      <c r="U6" s="14">
        <v>70</v>
      </c>
      <c r="V6" s="13"/>
    </row>
    <row r="7" spans="1:41" x14ac:dyDescent="0.25">
      <c r="A7" s="68" t="s">
        <v>505</v>
      </c>
      <c r="B7" s="13" t="e" cm="1">
        <f t="array" ref="B7">SUM(LARGE(H7:Z7,{1,2,3,4}))</f>
        <v>#NUM!</v>
      </c>
      <c r="C7" s="42" cm="1">
        <f t="array" ref="C7">SUM(LARGE(H7:Z7,{1,2,3}))</f>
        <v>207.666</v>
      </c>
      <c r="D7" s="41" t="s">
        <v>333</v>
      </c>
      <c r="E7" s="60" t="s">
        <v>256</v>
      </c>
      <c r="F7" s="60" t="s">
        <v>257</v>
      </c>
      <c r="G7" s="75" t="s">
        <v>49</v>
      </c>
      <c r="H7" s="18"/>
      <c r="K7" s="13">
        <f>216/300*100</f>
        <v>72</v>
      </c>
      <c r="L7" s="13">
        <v>69.332999999999998</v>
      </c>
      <c r="M7" s="13">
        <v>66.332999999999998</v>
      </c>
      <c r="N7" s="18"/>
      <c r="O7" s="18"/>
      <c r="P7" s="18"/>
      <c r="Q7" s="18"/>
    </row>
    <row r="8" spans="1:41" x14ac:dyDescent="0.25">
      <c r="A8" s="68" t="s">
        <v>505</v>
      </c>
      <c r="B8" s="13"/>
      <c r="C8" s="13" cm="1">
        <f t="array" ref="C8">SUM(LARGE(H8:Z8,{1,2,3}))</f>
        <v>207.334</v>
      </c>
      <c r="D8" s="41" t="s">
        <v>357</v>
      </c>
      <c r="E8" t="s">
        <v>358</v>
      </c>
      <c r="F8" t="s">
        <v>360</v>
      </c>
      <c r="G8" s="75" t="s">
        <v>55</v>
      </c>
      <c r="H8" s="36"/>
      <c r="N8" s="13">
        <v>69.167000000000002</v>
      </c>
      <c r="S8" s="13">
        <v>69</v>
      </c>
      <c r="T8" s="13">
        <v>69.167000000000002</v>
      </c>
      <c r="V8" s="14">
        <v>68.832999999999998</v>
      </c>
      <c r="W8" s="4"/>
      <c r="X8" s="4"/>
      <c r="Y8" s="17"/>
      <c r="AD8" s="11"/>
      <c r="AE8" s="10"/>
      <c r="AF8" s="10"/>
    </row>
    <row r="9" spans="1:41" x14ac:dyDescent="0.25">
      <c r="A9" s="68" t="s">
        <v>505</v>
      </c>
      <c r="B9" s="13" cm="1">
        <f t="array" ref="B9">SUM(LARGE(H9:Z9,{1,2,3,4}))</f>
        <v>268.83299999999997</v>
      </c>
      <c r="C9" s="13" cm="1">
        <f t="array" ref="C9">SUM(LARGE(H9:Z9,{1,2,3}))</f>
        <v>204</v>
      </c>
      <c r="D9" s="41" t="s">
        <v>353</v>
      </c>
      <c r="E9" s="60" t="s">
        <v>258</v>
      </c>
      <c r="F9" s="60" t="s">
        <v>259</v>
      </c>
      <c r="G9" s="75" t="s">
        <v>49</v>
      </c>
      <c r="H9" s="18"/>
      <c r="K9" s="13">
        <f>191.5/300*100</f>
        <v>63.833333333333329</v>
      </c>
      <c r="L9" s="18"/>
      <c r="N9" s="13">
        <v>64.832999999999998</v>
      </c>
      <c r="O9" s="18"/>
      <c r="P9" s="18"/>
      <c r="Q9" s="18">
        <v>68.5</v>
      </c>
      <c r="T9" s="14"/>
      <c r="U9" s="14">
        <v>69.167000000000002</v>
      </c>
      <c r="V9" s="14">
        <v>66.332999999999998</v>
      </c>
    </row>
    <row r="10" spans="1:41" x14ac:dyDescent="0.25">
      <c r="A10" s="78" t="s">
        <v>511</v>
      </c>
      <c r="C10" s="13" cm="1">
        <f t="array" ref="C10">SUM(LARGE(H10:Z10,{1,2,3}))</f>
        <v>201.167</v>
      </c>
      <c r="D10" s="41" t="s">
        <v>413</v>
      </c>
      <c r="E10" s="60" t="s">
        <v>414</v>
      </c>
      <c r="F10" s="60" t="s">
        <v>415</v>
      </c>
      <c r="G10" s="75" t="s">
        <v>49</v>
      </c>
      <c r="H10" s="18"/>
      <c r="K10" s="18"/>
      <c r="O10" s="18"/>
      <c r="Q10" s="18">
        <v>68.167000000000002</v>
      </c>
      <c r="S10" s="13">
        <v>62.167000000000002</v>
      </c>
      <c r="U10" s="14">
        <v>67.667000000000002</v>
      </c>
      <c r="V10" s="14">
        <v>65.332999999999998</v>
      </c>
    </row>
    <row r="11" spans="1:41" x14ac:dyDescent="0.25">
      <c r="A11" s="68" t="s">
        <v>505</v>
      </c>
      <c r="B11" s="13" cm="1">
        <f t="array" ref="B11">SUM(LARGE(H11:Z11,{1,2,3,4}))</f>
        <v>259.99966666666666</v>
      </c>
      <c r="C11" s="13" cm="1">
        <f t="array" ref="C11">SUM(LARGE(H11:Z11,{1,2,3}))</f>
        <v>199.833</v>
      </c>
      <c r="D11" s="41" t="s">
        <v>136</v>
      </c>
      <c r="E11" s="60" t="s">
        <v>97</v>
      </c>
      <c r="F11" s="60" t="s">
        <v>98</v>
      </c>
      <c r="G11" s="75" t="s">
        <v>49</v>
      </c>
      <c r="H11" s="18">
        <f>180.5/300*100</f>
        <v>60.166666666666671</v>
      </c>
      <c r="L11" s="18"/>
      <c r="M11" s="13">
        <v>63.832999999999998</v>
      </c>
      <c r="N11" s="13">
        <v>68.667000000000002</v>
      </c>
      <c r="R11" s="18">
        <v>67.332999999999998</v>
      </c>
      <c r="T11" s="34"/>
      <c r="U11" s="34"/>
      <c r="V11" s="15"/>
      <c r="W11" s="16"/>
      <c r="X11" s="16"/>
      <c r="Y11" s="12"/>
      <c r="Z11" s="6"/>
      <c r="AA11" s="6"/>
      <c r="AB11" s="6"/>
      <c r="AC11" s="6"/>
      <c r="AD11" s="6"/>
      <c r="AE11" s="3"/>
      <c r="AF11" s="3"/>
    </row>
    <row r="12" spans="1:41" x14ac:dyDescent="0.25">
      <c r="A12" s="68" t="s">
        <v>505</v>
      </c>
      <c r="B12" s="13" cm="1">
        <f t="array" ref="B12">SUM(LARGE(H12:Z12,{1,2,3,4}))</f>
        <v>263.00033333333334</v>
      </c>
      <c r="C12" s="13" cm="1">
        <f t="array" ref="C12">SUM(LARGE(H12:Z12,{1,2,3}))</f>
        <v>198.667</v>
      </c>
      <c r="D12" s="41" t="s">
        <v>133</v>
      </c>
      <c r="E12" s="60" t="s">
        <v>92</v>
      </c>
      <c r="F12" s="60" t="s">
        <v>93</v>
      </c>
      <c r="G12" s="75" t="s">
        <v>49</v>
      </c>
      <c r="H12" s="18">
        <f>193/300*100</f>
        <v>64.333333333333329</v>
      </c>
      <c r="J12" s="13">
        <f>196.5/300*100</f>
        <v>65.5</v>
      </c>
      <c r="L12" s="18"/>
      <c r="N12" s="13">
        <v>63.167000000000002</v>
      </c>
      <c r="P12" s="18"/>
      <c r="Q12" s="18">
        <v>68.167000000000002</v>
      </c>
      <c r="R12" s="18"/>
      <c r="S12" s="18"/>
      <c r="T12" s="34"/>
      <c r="U12" s="34"/>
      <c r="W12" s="13">
        <v>65</v>
      </c>
    </row>
    <row r="13" spans="1:41" x14ac:dyDescent="0.25">
      <c r="A13" s="78" t="s">
        <v>511</v>
      </c>
      <c r="C13" s="13" cm="1">
        <f t="array" ref="C13">SUM(LARGE(H13:Z13,{1,2,3}))</f>
        <v>198.5</v>
      </c>
      <c r="D13" s="41" t="s">
        <v>402</v>
      </c>
      <c r="E13" s="60" t="s">
        <v>403</v>
      </c>
      <c r="F13" s="60" t="s">
        <v>325</v>
      </c>
      <c r="G13" s="75" t="s">
        <v>49</v>
      </c>
      <c r="P13" s="13">
        <v>61.5</v>
      </c>
      <c r="U13" s="14">
        <v>69</v>
      </c>
      <c r="W13" s="13">
        <v>68</v>
      </c>
    </row>
    <row r="14" spans="1:41" x14ac:dyDescent="0.25">
      <c r="A14" s="68" t="s">
        <v>505</v>
      </c>
      <c r="B14" s="13" cm="1">
        <f t="array" ref="B14">SUM(LARGE(H14:Z14,{1,2,3,4}))</f>
        <v>260.33299999999997</v>
      </c>
      <c r="C14" s="13" cm="1">
        <f t="array" ref="C14">SUM(LARGE(H14:Z14,{1,2,3}))</f>
        <v>198.333</v>
      </c>
      <c r="D14" s="41" t="s">
        <v>142</v>
      </c>
      <c r="E14" s="60" t="s">
        <v>108</v>
      </c>
      <c r="F14" s="60" t="s">
        <v>109</v>
      </c>
      <c r="G14" s="75" t="s">
        <v>49</v>
      </c>
      <c r="H14" s="18">
        <f>172/300*100</f>
        <v>57.333333333333336</v>
      </c>
      <c r="J14" s="13">
        <f>186/300*100</f>
        <v>62</v>
      </c>
      <c r="L14" s="13">
        <v>62</v>
      </c>
      <c r="M14" s="18"/>
      <c r="N14" s="18"/>
      <c r="O14" s="13">
        <v>64.5</v>
      </c>
      <c r="P14" s="18"/>
      <c r="Q14" s="18">
        <v>67.832999999999998</v>
      </c>
      <c r="R14" s="18">
        <v>66</v>
      </c>
      <c r="T14" s="35"/>
      <c r="U14" s="35"/>
    </row>
    <row r="15" spans="1:41" x14ac:dyDescent="0.25">
      <c r="A15" s="68" t="s">
        <v>505</v>
      </c>
      <c r="B15" s="13" t="e" cm="1">
        <f t="array" ref="B15">SUM(LARGE(H15:Z15,{1,2,3,4}))</f>
        <v>#NUM!</v>
      </c>
      <c r="C15" s="13" cm="1">
        <f t="array" ref="C15">SUM(LARGE(H15:Z15,{1,2,3}))</f>
        <v>197.66666666666669</v>
      </c>
      <c r="D15" s="41" t="s">
        <v>134</v>
      </c>
      <c r="E15" s="60" t="s">
        <v>94</v>
      </c>
      <c r="F15" s="60" t="s">
        <v>95</v>
      </c>
      <c r="G15" s="75" t="s">
        <v>49</v>
      </c>
      <c r="H15" s="18">
        <f>192.5/300*100</f>
        <v>64.166666666666671</v>
      </c>
      <c r="K15" s="18"/>
      <c r="L15" s="18"/>
      <c r="N15" s="18"/>
      <c r="O15" s="13">
        <v>66.667000000000002</v>
      </c>
      <c r="P15" s="18"/>
      <c r="Q15" s="18"/>
      <c r="R15" s="18"/>
      <c r="S15" s="18"/>
      <c r="T15" s="34"/>
      <c r="U15" s="34"/>
      <c r="V15" s="4"/>
      <c r="W15" s="13">
        <v>66.832999999999998</v>
      </c>
    </row>
    <row r="16" spans="1:41" x14ac:dyDescent="0.25">
      <c r="A16" s="68" t="s">
        <v>505</v>
      </c>
      <c r="B16" s="13" t="e" cm="1">
        <f t="array" ref="B16">SUM(LARGE(H16:Z16,{1,2,3,4}))</f>
        <v>#NUM!</v>
      </c>
      <c r="C16" s="13" cm="1">
        <f t="array" ref="C16">SUM(LARGE(H16:Z16,{1,2,3}))</f>
        <v>197</v>
      </c>
      <c r="D16" s="41" t="s">
        <v>296</v>
      </c>
      <c r="E16" s="60" t="s">
        <v>254</v>
      </c>
      <c r="F16" s="60" t="s">
        <v>255</v>
      </c>
      <c r="G16" s="75" t="s">
        <v>49</v>
      </c>
      <c r="H16" s="18"/>
      <c r="K16" s="13">
        <f>216/300*100</f>
        <v>72</v>
      </c>
      <c r="L16" s="13">
        <v>64.5</v>
      </c>
      <c r="M16" s="13">
        <v>60.5</v>
      </c>
      <c r="N16" s="18"/>
      <c r="O16" s="18"/>
      <c r="P16" s="18"/>
      <c r="Q16" s="18"/>
      <c r="T16" s="35"/>
      <c r="U16" s="35"/>
    </row>
    <row r="17" spans="1:32" x14ac:dyDescent="0.25">
      <c r="A17" s="78" t="s">
        <v>511</v>
      </c>
      <c r="C17" s="13" cm="1">
        <f t="array" ref="C17">SUM(LARGE(H17:Z17,{1,2,3}))</f>
        <v>196.5</v>
      </c>
      <c r="D17" s="5" t="s">
        <v>446</v>
      </c>
      <c r="E17" s="73" t="s">
        <v>447</v>
      </c>
      <c r="F17" s="73" t="s">
        <v>452</v>
      </c>
      <c r="G17" s="75" t="s">
        <v>49</v>
      </c>
      <c r="H17" s="18"/>
      <c r="K17" s="18"/>
      <c r="O17" s="18"/>
      <c r="Q17" s="18"/>
      <c r="R17" s="18">
        <v>66.332999999999998</v>
      </c>
      <c r="U17" s="14">
        <v>67.667000000000002</v>
      </c>
      <c r="W17" s="13">
        <v>62.5</v>
      </c>
    </row>
    <row r="18" spans="1:32" x14ac:dyDescent="0.25">
      <c r="A18" s="68" t="s">
        <v>505</v>
      </c>
      <c r="B18" s="13" t="e" cm="1">
        <f t="array" ref="B18">SUM(LARGE(H18:Z18,{1,2,3,4}))</f>
        <v>#NUM!</v>
      </c>
      <c r="C18" s="13" cm="1">
        <f t="array" ref="C18">SUM(LARGE(H18:Z18,{1,2,3}))</f>
        <v>196.5</v>
      </c>
      <c r="D18" s="41" t="s">
        <v>297</v>
      </c>
      <c r="E18" t="s">
        <v>298</v>
      </c>
      <c r="F18" t="s">
        <v>299</v>
      </c>
      <c r="G18" s="75" t="s">
        <v>49</v>
      </c>
      <c r="H18" s="36"/>
      <c r="L18" s="13">
        <v>64.167000000000002</v>
      </c>
      <c r="Q18" s="18">
        <v>68.332999999999998</v>
      </c>
      <c r="T18" s="35"/>
      <c r="U18" s="35"/>
      <c r="V18" s="14">
        <v>64</v>
      </c>
    </row>
    <row r="19" spans="1:32" x14ac:dyDescent="0.25">
      <c r="A19" s="78" t="s">
        <v>511</v>
      </c>
      <c r="B19" s="13"/>
      <c r="C19" s="13" cm="1">
        <f t="array" ref="C19">SUM(LARGE(H19:Z19,{1,2,3}))</f>
        <v>190.833</v>
      </c>
      <c r="D19" s="41" t="s">
        <v>334</v>
      </c>
      <c r="E19" s="60" t="s">
        <v>335</v>
      </c>
      <c r="F19" s="60" t="s">
        <v>337</v>
      </c>
      <c r="G19" s="75" t="s">
        <v>55</v>
      </c>
      <c r="H19" s="18"/>
      <c r="L19" s="18"/>
      <c r="M19" s="13">
        <v>59.832999999999998</v>
      </c>
      <c r="P19" s="13">
        <v>60.332999999999998</v>
      </c>
      <c r="S19" s="18">
        <v>65.5</v>
      </c>
      <c r="T19" s="14"/>
      <c r="U19" s="14"/>
      <c r="V19" s="14">
        <v>65</v>
      </c>
    </row>
    <row r="20" spans="1:32" x14ac:dyDescent="0.25">
      <c r="A20" s="78" t="s">
        <v>511</v>
      </c>
      <c r="B20" s="13" t="e" cm="1">
        <f t="array" ref="B20">SUM(LARGE(H20:Z20,{1,2,3,4}))</f>
        <v>#NUM!</v>
      </c>
      <c r="C20" s="13" cm="1">
        <f t="array" ref="C20">SUM(LARGE(H20:Z20,{1,2,3}))</f>
        <v>188</v>
      </c>
      <c r="D20" s="41" t="s">
        <v>137</v>
      </c>
      <c r="E20" s="60" t="s">
        <v>78</v>
      </c>
      <c r="F20" s="60" t="s">
        <v>99</v>
      </c>
      <c r="G20" s="75" t="s">
        <v>49</v>
      </c>
      <c r="H20" s="18">
        <f>180/300*100</f>
        <v>60</v>
      </c>
      <c r="L20" s="18"/>
      <c r="N20" s="13">
        <v>62.667000000000002</v>
      </c>
      <c r="O20" s="18"/>
      <c r="P20" s="18"/>
      <c r="W20" s="13">
        <v>65.332999999999998</v>
      </c>
    </row>
    <row r="21" spans="1:32" x14ac:dyDescent="0.25">
      <c r="A21" s="68" t="s">
        <v>505</v>
      </c>
      <c r="B21" s="13" cm="1">
        <f t="array" ref="B21">SUM(LARGE(H21:Z21,{1,2,3,4}))</f>
        <v>247.00033333333334</v>
      </c>
      <c r="C21" s="13" cm="1">
        <f t="array" ref="C21">SUM(LARGE(H21:Z21,{1,2,3}))</f>
        <v>187.33366666666666</v>
      </c>
      <c r="D21" s="41" t="s">
        <v>140</v>
      </c>
      <c r="E21" s="60" t="s">
        <v>104</v>
      </c>
      <c r="F21" s="60" t="s">
        <v>105</v>
      </c>
      <c r="G21" s="75" t="s">
        <v>49</v>
      </c>
      <c r="H21" s="18">
        <f>179/300*100</f>
        <v>59.666666666666671</v>
      </c>
      <c r="J21" s="13">
        <f>180.5/300*100</f>
        <v>60.166666666666671</v>
      </c>
      <c r="O21" s="13">
        <v>62</v>
      </c>
      <c r="Q21" s="18">
        <v>65.167000000000002</v>
      </c>
    </row>
    <row r="22" spans="1:32" x14ac:dyDescent="0.25">
      <c r="A22" s="25"/>
      <c r="B22" s="22" t="e" cm="1">
        <f t="array" ref="B22">SUM(LARGE(H22:Z22,{1,2,3,4}))</f>
        <v>#NUM!</v>
      </c>
      <c r="C22" s="42" t="e" cm="1">
        <f t="array" ref="C22">SUM(LARGE(H22:Z22,{1,2,3}))</f>
        <v>#NUM!</v>
      </c>
      <c r="D22">
        <v>982</v>
      </c>
      <c r="E22" s="60" t="s">
        <v>237</v>
      </c>
      <c r="F22" s="60" t="s">
        <v>238</v>
      </c>
      <c r="G22" s="1" t="s">
        <v>49</v>
      </c>
      <c r="H22" s="18"/>
      <c r="I22" s="52"/>
      <c r="J22" s="45">
        <f>203.5/300*100</f>
        <v>67.833333333333329</v>
      </c>
      <c r="L22" s="18"/>
      <c r="N22" s="18"/>
      <c r="O22" s="36"/>
      <c r="P22" s="18"/>
    </row>
    <row r="23" spans="1:32" x14ac:dyDescent="0.25">
      <c r="A23" s="5"/>
      <c r="B23" s="22"/>
      <c r="C23" s="42" t="e" cm="1">
        <f t="array" ref="C23">SUM(LARGE(H23:Z23,{1,2,3}))</f>
        <v>#NUM!</v>
      </c>
      <c r="D23" t="s">
        <v>331</v>
      </c>
      <c r="E23" s="60" t="s">
        <v>332</v>
      </c>
      <c r="F23" s="60" t="s">
        <v>336</v>
      </c>
      <c r="G23" s="1" t="s">
        <v>49</v>
      </c>
      <c r="H23" s="18"/>
      <c r="I23" s="52"/>
      <c r="J23" s="45"/>
      <c r="L23" s="18"/>
      <c r="M23" s="13">
        <v>62</v>
      </c>
      <c r="N23" s="50"/>
      <c r="O23" s="38"/>
      <c r="P23" s="18"/>
      <c r="Q23" s="18"/>
      <c r="R23" s="18"/>
      <c r="S23" s="18"/>
      <c r="T23" s="13">
        <v>57</v>
      </c>
      <c r="V23" s="13"/>
      <c r="W23" s="16"/>
      <c r="X23" s="16"/>
      <c r="Y23" s="12"/>
      <c r="Z23" s="6"/>
      <c r="AA23" s="6"/>
      <c r="AB23" s="6"/>
      <c r="AC23" s="6"/>
      <c r="AD23" s="6"/>
    </row>
    <row r="24" spans="1:32" x14ac:dyDescent="0.25">
      <c r="A24" s="25"/>
      <c r="B24" s="13" t="e" cm="1">
        <f t="array" ref="B24">SUM(LARGE(H24:Z24,{1,2,3,4}))</f>
        <v>#NUM!</v>
      </c>
      <c r="C24" s="42" t="e" cm="1">
        <f t="array" ref="C24">SUM(LARGE(H24:Z24,{1,2,3}))</f>
        <v>#NUM!</v>
      </c>
      <c r="D24">
        <v>863</v>
      </c>
      <c r="E24" s="60" t="s">
        <v>243</v>
      </c>
      <c r="F24" s="60" t="s">
        <v>240</v>
      </c>
      <c r="G24" s="1" t="s">
        <v>49</v>
      </c>
      <c r="H24" s="18"/>
      <c r="I24" s="52"/>
      <c r="J24" s="52">
        <f>175/300*100</f>
        <v>58.333333333333336</v>
      </c>
      <c r="N24" s="39"/>
    </row>
    <row r="25" spans="1:32" x14ac:dyDescent="0.25">
      <c r="A25" s="5"/>
      <c r="B25" s="22"/>
      <c r="C25" s="42" t="e" cm="1">
        <f t="array" ref="C25">SUM(LARGE(H25:Z25,{1,2,3}))</f>
        <v>#NUM!</v>
      </c>
      <c r="D25" t="s">
        <v>305</v>
      </c>
      <c r="E25" t="s">
        <v>306</v>
      </c>
      <c r="F25" t="s">
        <v>307</v>
      </c>
      <c r="G25" s="1" t="s">
        <v>55</v>
      </c>
      <c r="H25" s="36"/>
      <c r="I25" s="53"/>
      <c r="J25" s="53"/>
      <c r="K25" s="18"/>
      <c r="L25" s="13">
        <v>58.832999999999998</v>
      </c>
      <c r="M25" s="18"/>
      <c r="N25" s="39"/>
      <c r="O25" s="36"/>
      <c r="Q25" s="18"/>
      <c r="R25" s="18"/>
      <c r="S25" s="18"/>
      <c r="T25" s="34"/>
      <c r="U25" s="34"/>
    </row>
    <row r="26" spans="1:32" x14ac:dyDescent="0.25">
      <c r="B26" s="64"/>
      <c r="C26" s="42" t="e" cm="1">
        <f t="array" ref="C26">SUM(LARGE(H26:Z26,{1,2,3}))</f>
        <v>#NUM!</v>
      </c>
      <c r="D26" s="52" t="s">
        <v>422</v>
      </c>
      <c r="E26" t="s">
        <v>423</v>
      </c>
      <c r="F26" s="60" t="s">
        <v>428</v>
      </c>
      <c r="G26" s="74" t="s">
        <v>55</v>
      </c>
      <c r="H26" s="1"/>
      <c r="I26" s="18"/>
      <c r="L26" s="18"/>
      <c r="P26" s="18"/>
      <c r="R26" s="39"/>
      <c r="S26" s="18">
        <v>63.5</v>
      </c>
    </row>
    <row r="27" spans="1:32" x14ac:dyDescent="0.25">
      <c r="B27" s="64"/>
      <c r="C27" s="42" t="e" cm="1">
        <f t="array" ref="C27">SUM(LARGE(H27:Z27,{1,2,3}))</f>
        <v>#NUM!</v>
      </c>
      <c r="D27" t="s">
        <v>487</v>
      </c>
      <c r="E27" s="60" t="s">
        <v>488</v>
      </c>
      <c r="F27" s="60" t="s">
        <v>493</v>
      </c>
      <c r="G27" s="1" t="s">
        <v>55</v>
      </c>
      <c r="H27" s="18"/>
      <c r="L27" s="18"/>
      <c r="O27" s="18"/>
      <c r="P27" s="18"/>
      <c r="Q27" s="39"/>
      <c r="T27" s="14"/>
      <c r="U27" s="14">
        <v>62.167000000000002</v>
      </c>
    </row>
    <row r="28" spans="1:32" x14ac:dyDescent="0.25">
      <c r="A28" s="5"/>
      <c r="B28" s="22" t="e" cm="1">
        <f t="array" ref="B28">SUM(LARGE(H28:Z28,{1,2,3,4}))</f>
        <v>#NUM!</v>
      </c>
      <c r="C28" s="42" t="e" cm="1">
        <f t="array" ref="C28">SUM(LARGE(H28:Z28,{1,2,3}))</f>
        <v>#NUM!</v>
      </c>
      <c r="D28" t="s">
        <v>185</v>
      </c>
      <c r="E28" s="60" t="s">
        <v>186</v>
      </c>
      <c r="F28" s="60" t="s">
        <v>192</v>
      </c>
      <c r="G28" s="1" t="s">
        <v>55</v>
      </c>
      <c r="H28" s="18"/>
      <c r="I28" s="13">
        <v>68.667000000000002</v>
      </c>
      <c r="N28" s="18"/>
      <c r="Q28" s="22"/>
      <c r="R28" s="18"/>
      <c r="S28" s="18"/>
    </row>
    <row r="29" spans="1:32" x14ac:dyDescent="0.25">
      <c r="A29" s="25"/>
      <c r="B29" s="22" t="e" cm="1">
        <f t="array" ref="B29">SUM(LARGE(H29:Z29,{1,2,3,4}))</f>
        <v>#NUM!</v>
      </c>
      <c r="C29" s="42" t="e" cm="1">
        <f t="array" ref="C29">SUM(LARGE(H29:Z29,{1,2,3}))</f>
        <v>#NUM!</v>
      </c>
      <c r="D29" t="s">
        <v>183</v>
      </c>
      <c r="E29" s="60" t="s">
        <v>184</v>
      </c>
      <c r="F29" s="60" t="s">
        <v>191</v>
      </c>
      <c r="G29" s="1" t="s">
        <v>55</v>
      </c>
      <c r="H29" s="18"/>
      <c r="I29" s="13">
        <v>68.667000000000002</v>
      </c>
      <c r="K29" s="18"/>
      <c r="N29" s="13">
        <v>65.332999999999998</v>
      </c>
      <c r="Q29" s="22"/>
    </row>
    <row r="30" spans="1:32" x14ac:dyDescent="0.25">
      <c r="A30" s="5"/>
      <c r="B30" s="22" t="e" cm="1">
        <f t="array" ref="B30">SUM(LARGE(H30:Z30,{1,2,3,4}))</f>
        <v>#NUM!</v>
      </c>
      <c r="C30" s="42" t="e" cm="1">
        <f t="array" ref="C30">SUM(LARGE(H30:Z30,{1,2,3}))</f>
        <v>#NUM!</v>
      </c>
      <c r="D30" t="s">
        <v>141</v>
      </c>
      <c r="E30" s="60" t="s">
        <v>106</v>
      </c>
      <c r="F30" s="60" t="s">
        <v>107</v>
      </c>
      <c r="G30" s="1" t="s">
        <v>55</v>
      </c>
      <c r="H30" s="18">
        <f>178/300*100</f>
        <v>59.333333333333336</v>
      </c>
      <c r="L30" s="18"/>
      <c r="P30" s="18"/>
      <c r="Q30" s="22"/>
      <c r="T30" s="35"/>
      <c r="U30" s="35"/>
    </row>
    <row r="31" spans="1:32" x14ac:dyDescent="0.25">
      <c r="A31" s="5"/>
      <c r="B31" s="22"/>
      <c r="C31" s="42" t="e" cm="1">
        <f t="array" ref="C31">SUM(LARGE(H31:Z31,{1,2,3}))</f>
        <v>#NUM!</v>
      </c>
      <c r="D31" t="s">
        <v>300</v>
      </c>
      <c r="E31" t="s">
        <v>298</v>
      </c>
      <c r="F31" t="s">
        <v>301</v>
      </c>
      <c r="G31" s="1" t="s">
        <v>49</v>
      </c>
      <c r="H31" s="41"/>
      <c r="L31" s="13">
        <v>61</v>
      </c>
      <c r="N31" s="36"/>
      <c r="Q31" s="39">
        <v>64.667000000000002</v>
      </c>
      <c r="W31" s="16"/>
      <c r="X31" s="16"/>
      <c r="Y31" s="12"/>
      <c r="Z31" s="6"/>
      <c r="AA31" s="6"/>
      <c r="AB31" s="6"/>
      <c r="AC31" s="6"/>
      <c r="AD31" s="6"/>
      <c r="AE31" s="10"/>
      <c r="AF31" s="10"/>
    </row>
    <row r="32" spans="1:32" x14ac:dyDescent="0.25">
      <c r="A32" s="5"/>
      <c r="B32" s="22" t="e" cm="1">
        <f t="array" ref="B32">SUM(LARGE(H32:Z32,{1,2,3,4}))</f>
        <v>#NUM!</v>
      </c>
      <c r="C32" s="42" t="e" cm="1">
        <f t="array" ref="C32">SUM(LARGE(H32:Z32,{1,2,3}))</f>
        <v>#NUM!</v>
      </c>
      <c r="D32" t="s">
        <v>187</v>
      </c>
      <c r="E32" s="60" t="s">
        <v>188</v>
      </c>
      <c r="F32" s="60" t="s">
        <v>193</v>
      </c>
      <c r="G32" s="1" t="s">
        <v>55</v>
      </c>
      <c r="H32" s="18"/>
      <c r="I32" s="13">
        <v>63.667000000000002</v>
      </c>
      <c r="L32" s="18"/>
      <c r="N32" s="36"/>
      <c r="P32" s="18"/>
      <c r="Q32" s="22"/>
      <c r="S32" s="13">
        <v>60.667000000000002</v>
      </c>
    </row>
    <row r="33" spans="1:32" x14ac:dyDescent="0.25">
      <c r="B33" s="64"/>
      <c r="C33" s="42" t="e" cm="1">
        <f t="array" ref="C33">SUM(LARGE(H33:Z33,{1,2,3}))</f>
        <v>#NUM!</v>
      </c>
      <c r="D33" s="52" t="s">
        <v>424</v>
      </c>
      <c r="E33" t="s">
        <v>425</v>
      </c>
      <c r="F33" s="60" t="s">
        <v>429</v>
      </c>
      <c r="G33" s="74" t="s">
        <v>49</v>
      </c>
      <c r="H33" s="1"/>
      <c r="I33" s="18"/>
      <c r="M33" s="18"/>
      <c r="S33" s="13">
        <v>59</v>
      </c>
      <c r="U33" s="14">
        <v>65.5</v>
      </c>
    </row>
    <row r="34" spans="1:32" x14ac:dyDescent="0.25">
      <c r="B34" s="64"/>
      <c r="C34" s="42" t="e" cm="1">
        <f t="array" ref="C34">SUM(LARGE(H34:Z34,{1,2,3}))</f>
        <v>#NUM!</v>
      </c>
      <c r="D34" t="s">
        <v>470</v>
      </c>
      <c r="E34" s="60" t="s">
        <v>465</v>
      </c>
      <c r="F34" s="60" t="s">
        <v>476</v>
      </c>
      <c r="G34" s="1" t="s">
        <v>49</v>
      </c>
      <c r="H34" s="18"/>
      <c r="L34" s="18"/>
      <c r="O34" s="18"/>
      <c r="P34" s="18"/>
      <c r="Q34" s="18"/>
      <c r="T34" s="14">
        <v>67.832999999999998</v>
      </c>
      <c r="U34" s="14">
        <v>70.167000000000002</v>
      </c>
    </row>
    <row r="35" spans="1:32" x14ac:dyDescent="0.25">
      <c r="C35" s="42" t="e" cm="1">
        <f t="array" ref="C35">SUM(LARGE(H35:Z35,{1,2,3}))</f>
        <v>#NUM!</v>
      </c>
      <c r="D35" t="s">
        <v>386</v>
      </c>
      <c r="E35" t="s">
        <v>387</v>
      </c>
      <c r="F35" t="s">
        <v>388</v>
      </c>
      <c r="G35" s="1" t="s">
        <v>49</v>
      </c>
      <c r="H35" s="36"/>
      <c r="O35" s="13">
        <v>64.5</v>
      </c>
      <c r="R35" s="18">
        <v>66.5</v>
      </c>
    </row>
    <row r="36" spans="1:32" x14ac:dyDescent="0.25">
      <c r="A36" s="25"/>
      <c r="B36" s="13" t="e" cm="1">
        <f t="array" ref="B36">SUM(LARGE(H36:Z36,{1,2,3,4}))</f>
        <v>#NUM!</v>
      </c>
      <c r="C36" s="42" t="e" cm="1">
        <f t="array" ref="C36">SUM(LARGE(H36:Z36,{1,2,3}))</f>
        <v>#NUM!</v>
      </c>
      <c r="D36" t="s">
        <v>448</v>
      </c>
      <c r="E36" s="60" t="s">
        <v>241</v>
      </c>
      <c r="F36" s="60" t="s">
        <v>242</v>
      </c>
      <c r="G36" s="1" t="s">
        <v>49</v>
      </c>
      <c r="H36" s="18"/>
      <c r="J36" s="13">
        <v>59.832999999999998</v>
      </c>
      <c r="L36" s="18"/>
      <c r="N36" s="18"/>
      <c r="O36" s="18"/>
      <c r="P36" s="18"/>
      <c r="Q36" s="18"/>
      <c r="R36" s="18">
        <v>66.667000000000002</v>
      </c>
    </row>
    <row r="37" spans="1:32" x14ac:dyDescent="0.25">
      <c r="C37" s="42" t="e" cm="1">
        <f t="array" ref="C37">SUM(LARGE(H37:Z37,{1,2,3}))</f>
        <v>#NUM!</v>
      </c>
      <c r="D37" t="s">
        <v>485</v>
      </c>
      <c r="E37" s="60" t="s">
        <v>486</v>
      </c>
      <c r="F37" s="60" t="s">
        <v>492</v>
      </c>
      <c r="G37" s="1" t="s">
        <v>49</v>
      </c>
      <c r="H37" s="18"/>
      <c r="L37" s="18"/>
      <c r="O37" s="18"/>
      <c r="P37" s="18"/>
      <c r="Q37" s="18"/>
      <c r="T37" s="14"/>
      <c r="U37" s="14">
        <v>65.332999999999998</v>
      </c>
    </row>
    <row r="38" spans="1:32" x14ac:dyDescent="0.25">
      <c r="B38" s="13" t="e" cm="1">
        <f t="array" ref="B38">SUM(LARGE(H38:Z38,{1,2,3,4}))</f>
        <v>#NUM!</v>
      </c>
      <c r="C38" s="42" t="e" cm="1">
        <f t="array" ref="C38">SUM(LARGE(H38:Z38,{1,2,3}))</f>
        <v>#NUM!</v>
      </c>
      <c r="D38"/>
      <c r="E38" s="60" t="s">
        <v>260</v>
      </c>
      <c r="F38" s="60" t="s">
        <v>261</v>
      </c>
      <c r="G38" s="1" t="s">
        <v>49</v>
      </c>
      <c r="H38" s="18"/>
      <c r="K38" s="13">
        <f>177.5/300*100</f>
        <v>59.166666666666664</v>
      </c>
      <c r="L38" s="18"/>
      <c r="N38" s="18"/>
      <c r="Q38" s="18"/>
      <c r="U38" s="14">
        <v>62.167000000000002</v>
      </c>
    </row>
    <row r="39" spans="1:32" x14ac:dyDescent="0.25">
      <c r="C39" s="42" t="e" cm="1">
        <f t="array" ref="C39">SUM(LARGE(H39:Z39,{1,2,3}))</f>
        <v>#NUM!</v>
      </c>
      <c r="D39" t="s">
        <v>416</v>
      </c>
      <c r="E39" s="60" t="s">
        <v>417</v>
      </c>
      <c r="F39" s="60" t="s">
        <v>418</v>
      </c>
      <c r="G39" s="1" t="s">
        <v>49</v>
      </c>
      <c r="H39" s="18"/>
      <c r="K39" s="18"/>
      <c r="O39" s="18"/>
      <c r="Q39" s="18">
        <v>65.5</v>
      </c>
      <c r="V39" s="14">
        <v>57.832999999999998</v>
      </c>
    </row>
    <row r="40" spans="1:32" x14ac:dyDescent="0.25">
      <c r="C40" s="42" t="e" cm="1">
        <f t="array" ref="C40">SUM(LARGE(H40:Z40,{1,2,3}))</f>
        <v>#NUM!</v>
      </c>
      <c r="D40" t="s">
        <v>473</v>
      </c>
      <c r="E40" s="60" t="s">
        <v>474</v>
      </c>
      <c r="F40" s="60" t="s">
        <v>478</v>
      </c>
      <c r="G40" s="1" t="s">
        <v>49</v>
      </c>
      <c r="H40" s="18"/>
      <c r="L40" s="18"/>
      <c r="O40" s="18"/>
      <c r="P40" s="18"/>
      <c r="Q40" s="18"/>
      <c r="T40" s="14">
        <v>65</v>
      </c>
    </row>
    <row r="41" spans="1:32" x14ac:dyDescent="0.25">
      <c r="C41" s="42" t="e" cm="1">
        <f t="array" ref="C41">SUM(LARGE(H41:Z41,{1,2,3}))</f>
        <v>#NUM!</v>
      </c>
      <c r="D41" t="s">
        <v>389</v>
      </c>
      <c r="E41" t="s">
        <v>390</v>
      </c>
      <c r="F41" t="s">
        <v>391</v>
      </c>
      <c r="G41" s="1" t="s">
        <v>49</v>
      </c>
      <c r="H41" s="36"/>
      <c r="O41" s="13">
        <v>60.332999999999998</v>
      </c>
    </row>
    <row r="42" spans="1:32" x14ac:dyDescent="0.25">
      <c r="B42" s="13" t="e" cm="1">
        <f t="array" ref="B42">SUM(LARGE(H42:Z42,{1,2,3,4}))</f>
        <v>#NUM!</v>
      </c>
      <c r="C42" s="42" t="e" cm="1">
        <f t="array" ref="C42">SUM(LARGE(H42:Z42,{1,2,3}))</f>
        <v>#NUM!</v>
      </c>
      <c r="D42" s="41">
        <v>864</v>
      </c>
      <c r="E42" s="60" t="s">
        <v>239</v>
      </c>
      <c r="F42" s="60" t="s">
        <v>240</v>
      </c>
      <c r="G42" s="75" t="s">
        <v>49</v>
      </c>
      <c r="H42" s="18"/>
      <c r="J42" s="13">
        <f>180.5/300*100</f>
        <v>60.166666666666671</v>
      </c>
      <c r="L42" s="18"/>
      <c r="N42" s="18"/>
    </row>
    <row r="43" spans="1:32" x14ac:dyDescent="0.25">
      <c r="C43" s="42" t="e" cm="1">
        <f t="array" ref="C43">SUM(LARGE(H43:Z43,{1,2,3}))</f>
        <v>#NUM!</v>
      </c>
      <c r="D43" s="41" t="s">
        <v>383</v>
      </c>
      <c r="E43" t="s">
        <v>384</v>
      </c>
      <c r="F43" t="s">
        <v>385</v>
      </c>
      <c r="G43" s="75" t="s">
        <v>49</v>
      </c>
      <c r="H43" s="36"/>
      <c r="O43" s="13">
        <v>65.667000000000002</v>
      </c>
    </row>
    <row r="44" spans="1:32" x14ac:dyDescent="0.25">
      <c r="A44" s="5"/>
      <c r="B44" s="13"/>
      <c r="C44" s="42" t="e" cm="1">
        <f t="array" ref="C44">SUM(LARGE(H44:Z44,{1,2,3}))</f>
        <v>#NUM!</v>
      </c>
      <c r="D44" s="41" t="s">
        <v>355</v>
      </c>
      <c r="E44" t="s">
        <v>356</v>
      </c>
      <c r="F44" t="s">
        <v>359</v>
      </c>
      <c r="G44" s="75" t="s">
        <v>49</v>
      </c>
      <c r="H44" s="36"/>
      <c r="I44" s="18"/>
      <c r="L44" s="18"/>
      <c r="M44" s="18"/>
      <c r="N44" s="13">
        <v>59.167000000000002</v>
      </c>
      <c r="O44" s="18"/>
      <c r="P44" s="13">
        <v>54.167000000000002</v>
      </c>
      <c r="R44" s="18"/>
      <c r="T44" s="34"/>
      <c r="U44" s="34"/>
    </row>
    <row r="45" spans="1:32" x14ac:dyDescent="0.25">
      <c r="A45" s="5"/>
      <c r="B45" s="13" t="e" cm="1">
        <f t="array" ref="B45">SUM(LARGE(H45:Z45,{1,2,3,4}))</f>
        <v>#NUM!</v>
      </c>
      <c r="C45" s="42" t="e" cm="1">
        <f t="array" ref="C45">SUM(LARGE(H45:Z45,{1,2,3}))</f>
        <v>#NUM!</v>
      </c>
      <c r="D45" s="41" t="s">
        <v>189</v>
      </c>
      <c r="E45" s="60" t="s">
        <v>190</v>
      </c>
      <c r="F45" s="60" t="s">
        <v>194</v>
      </c>
      <c r="G45" s="75" t="s">
        <v>55</v>
      </c>
      <c r="H45" s="18"/>
      <c r="I45" s="13">
        <v>62.832999999999998</v>
      </c>
      <c r="K45" s="18"/>
      <c r="L45" s="18"/>
      <c r="N45" s="36"/>
      <c r="O45" s="36"/>
      <c r="P45" s="18"/>
      <c r="Q45" s="18"/>
      <c r="S45" s="18">
        <v>60.332999999999998</v>
      </c>
    </row>
    <row r="46" spans="1:32" x14ac:dyDescent="0.25">
      <c r="A46" s="5"/>
      <c r="B46" s="13"/>
      <c r="C46" s="42" t="e" cm="1">
        <f t="array" ref="C46">SUM(LARGE(H46:Z46,{1,2,3}))</f>
        <v>#NUM!</v>
      </c>
      <c r="D46" s="41" t="s">
        <v>380</v>
      </c>
      <c r="E46" t="s">
        <v>381</v>
      </c>
      <c r="F46" t="s">
        <v>382</v>
      </c>
      <c r="G46" s="75" t="s">
        <v>49</v>
      </c>
      <c r="H46" s="36"/>
      <c r="O46" s="13">
        <v>70.332999999999998</v>
      </c>
      <c r="W46" s="4"/>
      <c r="X46" s="4"/>
      <c r="Y46" s="17"/>
      <c r="AD46" s="11"/>
      <c r="AE46" s="10"/>
      <c r="AF46" s="10"/>
    </row>
    <row r="47" spans="1:32" x14ac:dyDescent="0.25">
      <c r="C47" s="42" t="e" cm="1">
        <f t="array" ref="C47">SUM(LARGE(H47:Z47,{1,2,3}))</f>
        <v>#NUM!</v>
      </c>
      <c r="D47" s="41" t="s">
        <v>489</v>
      </c>
      <c r="E47" s="60" t="s">
        <v>490</v>
      </c>
      <c r="F47" s="60" t="s">
        <v>493</v>
      </c>
      <c r="G47" s="75" t="s">
        <v>55</v>
      </c>
      <c r="H47" s="18"/>
      <c r="L47" s="18"/>
      <c r="O47" s="18"/>
      <c r="P47" s="18"/>
      <c r="Q47" s="18"/>
      <c r="T47" s="14"/>
      <c r="U47" s="14">
        <v>61.832999999999998</v>
      </c>
    </row>
    <row r="48" spans="1:32" x14ac:dyDescent="0.25">
      <c r="C48" s="42" t="e" cm="1">
        <f t="array" ref="C48">SUM(LARGE(H48:Z48,{1,2,3}))</f>
        <v>#NUM!</v>
      </c>
      <c r="D48" s="41" t="s">
        <v>419</v>
      </c>
      <c r="E48" s="60" t="s">
        <v>420</v>
      </c>
      <c r="F48" s="60" t="s">
        <v>421</v>
      </c>
      <c r="G48" s="75" t="s">
        <v>49</v>
      </c>
      <c r="H48" s="18"/>
      <c r="K48" s="18"/>
      <c r="O48" s="18"/>
      <c r="Q48" s="18">
        <v>64</v>
      </c>
    </row>
    <row r="49" spans="1:22" x14ac:dyDescent="0.25">
      <c r="A49" s="5"/>
      <c r="B49" s="13"/>
      <c r="C49" s="42" t="e" cm="1">
        <f t="array" ref="C49">SUM(LARGE(H49:Z49,{1,2,3}))</f>
        <v>#NUM!</v>
      </c>
      <c r="D49" s="41" t="s">
        <v>308</v>
      </c>
      <c r="E49" t="s">
        <v>309</v>
      </c>
      <c r="F49" t="s">
        <v>310</v>
      </c>
      <c r="G49" s="75" t="s">
        <v>49</v>
      </c>
      <c r="H49" s="36"/>
      <c r="L49" s="13">
        <v>58.5</v>
      </c>
      <c r="T49" s="35"/>
      <c r="U49" s="35"/>
    </row>
    <row r="50" spans="1:22" x14ac:dyDescent="0.25">
      <c r="C50" s="42" t="e" cm="1">
        <f t="array" ref="C50">SUM(LARGE(H50:Z50,{1,2,3}))</f>
        <v>#NUM!</v>
      </c>
      <c r="D50" s="41" t="s">
        <v>410</v>
      </c>
      <c r="E50" s="60" t="s">
        <v>411</v>
      </c>
      <c r="F50" s="60" t="s">
        <v>412</v>
      </c>
      <c r="G50" s="75" t="s">
        <v>49</v>
      </c>
      <c r="H50" s="18"/>
      <c r="K50" s="18"/>
      <c r="O50" s="18"/>
      <c r="Q50" s="18">
        <v>69.167000000000002</v>
      </c>
      <c r="U50" s="14">
        <v>61.832999999999998</v>
      </c>
    </row>
    <row r="51" spans="1:22" x14ac:dyDescent="0.25">
      <c r="A51" s="5"/>
      <c r="B51" s="13" t="e" cm="1">
        <f t="array" ref="B51">SUM(LARGE(H51:Z51,{1,2,3,4}))</f>
        <v>#NUM!</v>
      </c>
      <c r="C51" s="42" t="e" cm="1">
        <f t="array" ref="C51">SUM(LARGE(H51:Z51,{1,2,3}))</f>
        <v>#NUM!</v>
      </c>
      <c r="D51" s="41" t="s">
        <v>139</v>
      </c>
      <c r="E51" s="60" t="s">
        <v>102</v>
      </c>
      <c r="F51" s="60" t="s">
        <v>103</v>
      </c>
      <c r="G51" s="75" t="s">
        <v>49</v>
      </c>
      <c r="H51" s="18">
        <f>179/300*100</f>
        <v>59.666666666666671</v>
      </c>
      <c r="K51" s="18"/>
      <c r="N51" s="13">
        <v>59.667000000000002</v>
      </c>
      <c r="O51" s="18"/>
      <c r="Q51" s="18"/>
      <c r="R51" s="18"/>
      <c r="S51" s="18"/>
    </row>
    <row r="52" spans="1:22" x14ac:dyDescent="0.25">
      <c r="C52" s="42" t="e" cm="1">
        <f t="array" ref="C52">SUM(LARGE(H52:Z52,{1,2,3}))</f>
        <v>#NUM!</v>
      </c>
      <c r="D52" s="41" t="s">
        <v>449</v>
      </c>
      <c r="E52" s="60" t="s">
        <v>450</v>
      </c>
      <c r="F52" s="60" t="s">
        <v>453</v>
      </c>
      <c r="G52" s="75" t="s">
        <v>55</v>
      </c>
      <c r="H52" s="18"/>
      <c r="K52" s="18"/>
      <c r="O52" s="18"/>
      <c r="Q52" s="18"/>
      <c r="R52" s="18">
        <v>71.667000000000002</v>
      </c>
    </row>
    <row r="53" spans="1:22" x14ac:dyDescent="0.25">
      <c r="C53" s="42" t="e" cm="1">
        <f t="array" ref="C53">SUM(LARGE(H53:Z53,{1,2,3}))</f>
        <v>#NUM!</v>
      </c>
      <c r="D53" s="41"/>
      <c r="E53" s="60" t="s">
        <v>509</v>
      </c>
      <c r="F53" s="60" t="s">
        <v>510</v>
      </c>
      <c r="G53" s="75" t="s">
        <v>55</v>
      </c>
      <c r="H53" s="18"/>
      <c r="V53" s="14">
        <v>56.332999999999998</v>
      </c>
    </row>
    <row r="54" spans="1:22" x14ac:dyDescent="0.25">
      <c r="B54" s="13" t="e" cm="1">
        <f t="array" ref="B54">SUM(LARGE(H54:Z54,{1,2,3,4}))</f>
        <v>#NUM!</v>
      </c>
      <c r="C54" s="42" t="e" cm="1">
        <f t="array" ref="C54">SUM(LARGE(H54:Z54,{1,2,3}))</f>
        <v>#NUM!</v>
      </c>
      <c r="D54" s="41" t="s">
        <v>132</v>
      </c>
      <c r="E54" s="60" t="s">
        <v>90</v>
      </c>
      <c r="F54" s="60" t="s">
        <v>91</v>
      </c>
      <c r="G54" s="75" t="s">
        <v>49</v>
      </c>
      <c r="H54" s="18">
        <f>195/300*100</f>
        <v>65</v>
      </c>
      <c r="K54" s="18"/>
      <c r="L54" s="18"/>
      <c r="N54" s="18"/>
      <c r="O54" s="18"/>
    </row>
    <row r="55" spans="1:22" x14ac:dyDescent="0.25">
      <c r="C55" s="42" t="e" cm="1">
        <f t="array" ref="C55">SUM(LARGE(H55:Z55,{1,2,3}))</f>
        <v>#NUM!</v>
      </c>
      <c r="D55" s="13" t="s">
        <v>426</v>
      </c>
      <c r="E55" t="s">
        <v>427</v>
      </c>
      <c r="F55" s="60" t="s">
        <v>430</v>
      </c>
      <c r="G55" s="60" t="s">
        <v>49</v>
      </c>
      <c r="H55" s="1"/>
      <c r="I55" s="18"/>
      <c r="L55" s="18"/>
      <c r="P55" s="18"/>
      <c r="R55" s="18"/>
      <c r="S55" s="18">
        <v>55.832999999999998</v>
      </c>
    </row>
    <row r="56" spans="1:22" x14ac:dyDescent="0.25">
      <c r="C56" s="42" t="e" cm="1">
        <f t="array" ref="C56">SUM(LARGE(H56:Z56,{1,2,3}))</f>
        <v>#NUM!</v>
      </c>
      <c r="D56" s="5" t="s">
        <v>444</v>
      </c>
      <c r="E56" s="73" t="s">
        <v>445</v>
      </c>
      <c r="F56" s="73" t="s">
        <v>451</v>
      </c>
      <c r="G56" s="75" t="s">
        <v>55</v>
      </c>
      <c r="H56" s="18"/>
      <c r="K56" s="18"/>
      <c r="O56" s="18"/>
      <c r="Q56" s="18"/>
      <c r="R56" s="18">
        <v>67.332999999999998</v>
      </c>
      <c r="V56" s="14"/>
    </row>
    <row r="57" spans="1:22" x14ac:dyDescent="0.25">
      <c r="C57" s="42" t="e" cm="1">
        <f t="array" ref="C57">SUM(LARGE(H57:Z57,{1,2,3}))</f>
        <v>#NUM!</v>
      </c>
      <c r="D57" s="41" t="s">
        <v>471</v>
      </c>
      <c r="E57" s="60" t="s">
        <v>472</v>
      </c>
      <c r="F57" s="60" t="s">
        <v>477</v>
      </c>
      <c r="G57" s="75" t="s">
        <v>49</v>
      </c>
      <c r="H57" s="18"/>
      <c r="K57" s="18"/>
      <c r="L57" s="18"/>
      <c r="N57" s="18"/>
      <c r="O57" s="18"/>
      <c r="T57" s="13">
        <v>67.667000000000002</v>
      </c>
      <c r="V57" s="14"/>
    </row>
    <row r="58" spans="1:22" x14ac:dyDescent="0.25">
      <c r="B58" s="13" t="e" cm="1">
        <f t="array" ref="B58">SUM(LARGE(H58:Z58,{1,2,3,4}))</f>
        <v>#NUM!</v>
      </c>
      <c r="C58" s="42" t="e" cm="1">
        <f t="array" ref="C58">SUM(LARGE(H58:Z58,{1,2,3}))</f>
        <v>#NUM!</v>
      </c>
      <c r="D58" s="41" t="s">
        <v>138</v>
      </c>
      <c r="E58" s="60" t="s">
        <v>100</v>
      </c>
      <c r="F58" s="60" t="s">
        <v>101</v>
      </c>
      <c r="G58" s="75" t="s">
        <v>49</v>
      </c>
      <c r="H58" s="18">
        <f>180/300*100</f>
        <v>60</v>
      </c>
      <c r="L58" s="18"/>
      <c r="N58" s="18"/>
      <c r="O58" s="36"/>
      <c r="P58" s="18"/>
      <c r="V58" s="14"/>
    </row>
  </sheetData>
  <sortState xmlns:xlrd2="http://schemas.microsoft.com/office/spreadsheetml/2017/richdata2" ref="A2:AO23">
    <sortCondition descending="1" ref="C2:C23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0460E-0A78-499E-BF51-447CD925E75E}">
  <dimension ref="A1:AO33"/>
  <sheetViews>
    <sheetView showGridLines="0" zoomScaleNormal="100" workbookViewId="0">
      <pane ySplit="1" topLeftCell="A2" activePane="bottomLeft" state="frozen"/>
      <selection pane="bottomLeft" activeCell="A4" sqref="A4"/>
    </sheetView>
  </sheetViews>
  <sheetFormatPr defaultColWidth="9.140625" defaultRowHeight="15" x14ac:dyDescent="0.25"/>
  <cols>
    <col min="1" max="1" width="13.5703125" style="4" customWidth="1"/>
    <col min="2" max="2" width="2.2851562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12.5703125" style="13" customWidth="1"/>
    <col min="9" max="19" width="11.28515625" style="13" customWidth="1"/>
    <col min="20" max="21" width="9" style="13" customWidth="1"/>
    <col min="22" max="22" width="11.5703125" style="2" customWidth="1"/>
    <col min="23" max="23" width="8.85546875" style="2" customWidth="1"/>
    <col min="24" max="24" width="6" style="2" customWidth="1"/>
    <col min="25" max="25" width="8" style="3" customWidth="1"/>
    <col min="26" max="26" width="7.28515625" style="3" customWidth="1"/>
    <col min="27" max="27" width="5.85546875" style="3" customWidth="1"/>
    <col min="28" max="28" width="7.140625" style="3" customWidth="1"/>
    <col min="29" max="29" width="7.7109375" style="3" customWidth="1"/>
    <col min="30" max="30" width="7.140625" style="3" customWidth="1"/>
    <col min="31" max="31" width="8" style="2" customWidth="1"/>
    <col min="32" max="32" width="8.85546875" style="2" customWidth="1"/>
    <col min="33" max="33" width="6" style="2" customWidth="1"/>
    <col min="34" max="34" width="6.42578125" style="4" customWidth="1"/>
    <col min="35" max="35" width="7.140625" style="3" customWidth="1"/>
    <col min="36" max="36" width="7.140625" style="2" customWidth="1"/>
    <col min="37" max="37" width="6.28515625" style="2" customWidth="1"/>
    <col min="38" max="38" width="10.5703125" style="2" customWidth="1"/>
    <col min="39" max="39" width="7.140625" style="4" customWidth="1"/>
    <col min="40" max="40" width="7.140625" style="5" customWidth="1"/>
    <col min="41" max="41" width="18.5703125" style="5" customWidth="1"/>
    <col min="42" max="16384" width="9.140625" style="5"/>
  </cols>
  <sheetData>
    <row r="1" spans="1:41" x14ac:dyDescent="0.25">
      <c r="A1" s="30" t="s">
        <v>3</v>
      </c>
      <c r="B1" s="19" t="s">
        <v>2</v>
      </c>
      <c r="C1" s="20" t="s">
        <v>5</v>
      </c>
      <c r="D1" s="29" t="s">
        <v>0</v>
      </c>
      <c r="E1" s="58" t="s">
        <v>4</v>
      </c>
      <c r="F1" s="58" t="s">
        <v>1</v>
      </c>
      <c r="G1" s="58" t="s">
        <v>14</v>
      </c>
      <c r="H1" s="59" t="s">
        <v>15</v>
      </c>
      <c r="I1" s="59" t="s">
        <v>16</v>
      </c>
      <c r="J1" s="32" t="s">
        <v>17</v>
      </c>
      <c r="K1" s="32" t="s">
        <v>18</v>
      </c>
      <c r="L1" s="32" t="s">
        <v>19</v>
      </c>
      <c r="M1" s="32" t="s">
        <v>20</v>
      </c>
      <c r="N1" s="32" t="s">
        <v>8</v>
      </c>
      <c r="O1" s="32" t="s">
        <v>21</v>
      </c>
      <c r="P1" s="32" t="s">
        <v>10</v>
      </c>
      <c r="Q1" s="32" t="s">
        <v>22</v>
      </c>
      <c r="R1" s="32" t="s">
        <v>23</v>
      </c>
      <c r="S1" s="32" t="s">
        <v>7</v>
      </c>
      <c r="T1" s="32" t="s">
        <v>25</v>
      </c>
      <c r="U1" s="32" t="s">
        <v>24</v>
      </c>
      <c r="V1" s="31" t="s">
        <v>6</v>
      </c>
      <c r="W1" s="31" t="s">
        <v>9</v>
      </c>
      <c r="X1" s="31"/>
      <c r="Y1" s="31"/>
      <c r="Z1" s="31"/>
      <c r="AA1" s="31"/>
      <c r="AB1" s="31"/>
      <c r="AC1" s="31"/>
      <c r="AD1" s="31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</row>
    <row r="2" spans="1:41" x14ac:dyDescent="0.25">
      <c r="A2" s="68" t="s">
        <v>505</v>
      </c>
      <c r="B2" s="22" cm="1">
        <f t="array" ref="B2">SUM(LARGE(H2:Z2,{1,2,3,4}))</f>
        <v>273.99900000000002</v>
      </c>
      <c r="C2" s="42" cm="1">
        <f t="array" ref="C2">SUM(LARGE(H2:Z2,{1,2,3}))</f>
        <v>207.999</v>
      </c>
      <c r="D2" s="5" t="s">
        <v>123</v>
      </c>
      <c r="E2" s="80" t="s">
        <v>26</v>
      </c>
      <c r="F2" s="37" t="s">
        <v>27</v>
      </c>
      <c r="G2" s="26" t="s">
        <v>38</v>
      </c>
      <c r="H2" s="18"/>
      <c r="I2" s="41"/>
      <c r="N2" s="36"/>
      <c r="P2" s="13">
        <v>69.832999999999998</v>
      </c>
      <c r="Q2" s="41">
        <v>70.332999999999998</v>
      </c>
      <c r="R2" s="22"/>
      <c r="S2" s="13">
        <v>67.832999999999998</v>
      </c>
      <c r="T2" s="35"/>
      <c r="U2" s="35"/>
      <c r="V2" s="13">
        <v>66</v>
      </c>
    </row>
    <row r="3" spans="1:41" x14ac:dyDescent="0.25">
      <c r="A3" s="68" t="s">
        <v>505</v>
      </c>
      <c r="B3" s="22" cm="1">
        <f t="array" ref="B3">SUM(LARGE(H3:Z3,{1,2,3,4}))</f>
        <v>263.83299999999997</v>
      </c>
      <c r="C3" s="42" cm="1">
        <f t="array" ref="C3">SUM(LARGE(H3:Z3,{1,2,3}))</f>
        <v>202.666</v>
      </c>
      <c r="D3" s="5" t="s">
        <v>338</v>
      </c>
      <c r="E3" s="80" t="s">
        <v>339</v>
      </c>
      <c r="F3" s="37" t="s">
        <v>340</v>
      </c>
      <c r="G3" s="26" t="s">
        <v>46</v>
      </c>
      <c r="H3" s="18"/>
      <c r="I3" s="41"/>
      <c r="M3" s="13">
        <v>61.167000000000002</v>
      </c>
      <c r="N3" s="36"/>
      <c r="O3" s="13">
        <v>70.332999999999998</v>
      </c>
      <c r="R3" s="22">
        <v>66.832999999999998</v>
      </c>
      <c r="U3" s="13">
        <v>65.5</v>
      </c>
    </row>
    <row r="4" spans="1:41" x14ac:dyDescent="0.25">
      <c r="A4" s="78" t="s">
        <v>511</v>
      </c>
      <c r="B4" s="22" cm="1">
        <f t="array" ref="B4">SUM(LARGE(I4:Z4,{1,2,3,4}))</f>
        <v>261</v>
      </c>
      <c r="C4" s="42" cm="1">
        <f t="array" ref="C4">SUM(LARGE(I4:Z4,{1,2,3}))</f>
        <v>198.833</v>
      </c>
      <c r="D4" s="5" t="s">
        <v>146</v>
      </c>
      <c r="E4" s="37" t="s">
        <v>36</v>
      </c>
      <c r="F4" s="37" t="s">
        <v>147</v>
      </c>
      <c r="G4" s="26" t="s">
        <v>46</v>
      </c>
      <c r="H4" s="18">
        <v>59</v>
      </c>
      <c r="L4" s="13">
        <v>65.167000000000002</v>
      </c>
      <c r="M4" s="13">
        <v>56.667000000000002</v>
      </c>
      <c r="N4" s="18"/>
      <c r="P4" s="13">
        <v>66.832999999999998</v>
      </c>
      <c r="Q4" s="18"/>
      <c r="R4" s="22">
        <v>66.832999999999998</v>
      </c>
      <c r="S4" s="13">
        <v>62.167000000000002</v>
      </c>
      <c r="T4" s="35"/>
      <c r="U4" s="35">
        <v>58.5</v>
      </c>
      <c r="V4" s="13">
        <v>61.832999999999998</v>
      </c>
    </row>
    <row r="5" spans="1:41" x14ac:dyDescent="0.25">
      <c r="A5" s="78" t="s">
        <v>511</v>
      </c>
      <c r="B5" s="22" t="e" cm="1">
        <f t="array" ref="B5">SUM(LARGE(H5:Z5,{1,2,3,4}))</f>
        <v>#NUM!</v>
      </c>
      <c r="C5" s="42" cm="1">
        <f t="array" ref="C5">SUM(LARGE(H5:Z5,{1,2,3}))</f>
        <v>196.66666666666666</v>
      </c>
      <c r="D5" s="5" t="s">
        <v>143</v>
      </c>
      <c r="E5" s="80" t="s">
        <v>110</v>
      </c>
      <c r="F5" s="37" t="s">
        <v>111</v>
      </c>
      <c r="G5" s="26" t="s">
        <v>38</v>
      </c>
      <c r="H5" s="18">
        <f>197/300*100</f>
        <v>65.666666666666657</v>
      </c>
      <c r="I5" s="41">
        <v>68.332999999999998</v>
      </c>
      <c r="N5" s="13">
        <v>62.667000000000002</v>
      </c>
      <c r="P5" s="18"/>
      <c r="Q5" s="18"/>
      <c r="R5" s="39"/>
      <c r="S5" s="18"/>
      <c r="V5" s="13"/>
      <c r="W5" s="16"/>
      <c r="X5" s="16"/>
      <c r="Y5" s="12"/>
      <c r="Z5" s="6"/>
      <c r="AA5" s="6"/>
      <c r="AB5" s="6"/>
      <c r="AC5" s="6"/>
      <c r="AD5" s="6"/>
    </row>
    <row r="6" spans="1:41" x14ac:dyDescent="0.25">
      <c r="A6" s="68" t="s">
        <v>505</v>
      </c>
      <c r="B6" s="22" cm="1">
        <f t="array" ref="B6">SUM(LARGE(H6:Z6,{1,2,3,4}))</f>
        <v>249.833</v>
      </c>
      <c r="C6" s="42" cm="1">
        <f t="array" ref="C6">SUM(LARGE(H6:Z6,{1,2,3}))</f>
        <v>193.333</v>
      </c>
      <c r="D6" s="5" t="s">
        <v>144</v>
      </c>
      <c r="E6" s="80" t="s">
        <v>112</v>
      </c>
      <c r="F6" s="79" t="s">
        <v>113</v>
      </c>
      <c r="G6" s="26" t="s">
        <v>38</v>
      </c>
      <c r="H6" s="18">
        <f>186/300*100</f>
        <v>62</v>
      </c>
      <c r="J6" s="13">
        <f>169.5/300*100</f>
        <v>56.499999999999993</v>
      </c>
      <c r="K6" s="41"/>
      <c r="M6" s="18"/>
      <c r="N6" s="18"/>
      <c r="O6" s="13">
        <v>64.332999999999998</v>
      </c>
      <c r="R6" s="22">
        <v>67</v>
      </c>
      <c r="V6" s="13"/>
    </row>
    <row r="7" spans="1:41" x14ac:dyDescent="0.25">
      <c r="A7" s="78" t="s">
        <v>511</v>
      </c>
      <c r="B7" s="22" t="e" cm="1">
        <f t="array" ref="B7">SUM(LARGE(H7:Z7,{1,2,3,4}))</f>
        <v>#NUM!</v>
      </c>
      <c r="C7" s="42" cm="1">
        <f t="array" ref="C7">SUM(LARGE(H7:Z7,{1,2,3}))</f>
        <v>189.667</v>
      </c>
      <c r="D7" s="5" t="s">
        <v>431</v>
      </c>
      <c r="E7" s="80" t="s">
        <v>432</v>
      </c>
      <c r="F7" s="37" t="s">
        <v>435</v>
      </c>
      <c r="G7" s="26" t="s">
        <v>46</v>
      </c>
      <c r="H7" s="18"/>
      <c r="I7" s="41"/>
      <c r="N7" s="36"/>
      <c r="R7" s="22"/>
      <c r="S7" s="13">
        <v>60.667000000000002</v>
      </c>
      <c r="T7" s="34">
        <v>63.5</v>
      </c>
      <c r="V7" s="13">
        <v>65.5</v>
      </c>
    </row>
    <row r="8" spans="1:41" x14ac:dyDescent="0.25">
      <c r="A8" s="68" t="s">
        <v>505</v>
      </c>
      <c r="B8" s="22" cm="1">
        <f t="array" ref="B8">SUM(LARGE(H8:Z8,{1,2,3,4}))</f>
        <v>247.33266666666665</v>
      </c>
      <c r="C8" s="42" cm="1">
        <f t="array" ref="C8">SUM(LARGE(H8:Z8,{1,2,3}))</f>
        <v>189.166</v>
      </c>
      <c r="D8" s="5" t="s">
        <v>392</v>
      </c>
      <c r="E8" s="80" t="s">
        <v>244</v>
      </c>
      <c r="F8" s="37" t="s">
        <v>245</v>
      </c>
      <c r="G8" s="26" t="s">
        <v>38</v>
      </c>
      <c r="H8" s="18"/>
      <c r="I8" s="41"/>
      <c r="J8" s="13">
        <f>174.5/300*100</f>
        <v>58.166666666666664</v>
      </c>
      <c r="N8" s="36"/>
      <c r="O8" s="13">
        <v>63.5</v>
      </c>
      <c r="P8" s="13">
        <v>63.332999999999998</v>
      </c>
      <c r="Q8" s="18"/>
      <c r="R8" s="22">
        <v>62.332999999999998</v>
      </c>
      <c r="V8" s="15"/>
      <c r="W8" s="16"/>
      <c r="X8" s="16"/>
      <c r="Y8" s="12"/>
      <c r="Z8" s="6"/>
      <c r="AA8" s="6"/>
      <c r="AB8" s="6"/>
      <c r="AC8" s="6"/>
      <c r="AD8" s="6"/>
      <c r="AE8" s="10"/>
      <c r="AF8" s="10"/>
    </row>
    <row r="9" spans="1:41" x14ac:dyDescent="0.25">
      <c r="A9" s="25"/>
      <c r="B9" s="22" t="e" cm="1">
        <f t="array" ref="B9">SUM(LARGE(H9:Z9,{1,2,3,4}))</f>
        <v>#NUM!</v>
      </c>
      <c r="C9" s="42" cm="1">
        <f t="array" ref="C9">SUM(LARGE(H9:Z9,{1,2,3}))</f>
        <v>183</v>
      </c>
      <c r="D9" s="26" t="s">
        <v>284</v>
      </c>
      <c r="E9" s="37" t="s">
        <v>285</v>
      </c>
      <c r="F9" s="37" t="s">
        <v>286</v>
      </c>
      <c r="G9" s="5" t="s">
        <v>38</v>
      </c>
      <c r="H9" s="18"/>
      <c r="L9" s="13">
        <v>59.667000000000002</v>
      </c>
      <c r="N9" s="36"/>
      <c r="Q9" s="22"/>
      <c r="S9" s="13">
        <v>61</v>
      </c>
      <c r="V9" s="13">
        <v>62.332999999999998</v>
      </c>
    </row>
    <row r="10" spans="1:41" x14ac:dyDescent="0.25">
      <c r="A10" s="25"/>
      <c r="B10" s="22" cm="1">
        <f t="array" ref="B10">SUM(LARGE(H10:Z10,{1,2,3,4}))</f>
        <v>234.499</v>
      </c>
      <c r="C10" s="42" cm="1">
        <f t="array" ref="C10">SUM(LARGE(H10:Z10,{1,2,3}))</f>
        <v>178.166</v>
      </c>
      <c r="D10" s="26" t="s">
        <v>195</v>
      </c>
      <c r="E10" s="80" t="s">
        <v>186</v>
      </c>
      <c r="F10" s="37" t="s">
        <v>196</v>
      </c>
      <c r="G10" s="5" t="s">
        <v>46</v>
      </c>
      <c r="H10" s="18"/>
      <c r="I10" s="41">
        <v>56.332999999999998</v>
      </c>
      <c r="L10" s="13">
        <v>60.832999999999998</v>
      </c>
      <c r="N10" s="36"/>
      <c r="Q10" s="22"/>
      <c r="R10" s="18"/>
      <c r="S10" s="13">
        <v>55.332999999999998</v>
      </c>
      <c r="T10" s="34">
        <v>57.5</v>
      </c>
      <c r="U10" s="13">
        <v>54.5</v>
      </c>
      <c r="V10" s="13">
        <v>59.832999999999998</v>
      </c>
      <c r="W10" s="16"/>
      <c r="X10" s="16"/>
      <c r="Y10" s="12"/>
      <c r="Z10" s="6"/>
      <c r="AA10" s="6"/>
      <c r="AB10" s="6"/>
      <c r="AC10" s="6"/>
      <c r="AD10" s="6"/>
      <c r="AE10" s="3"/>
      <c r="AF10" s="3"/>
    </row>
    <row r="11" spans="1:41" x14ac:dyDescent="0.25">
      <c r="A11" s="25"/>
      <c r="B11" s="22" t="e" cm="1">
        <f t="array" ref="B11">SUM(LARGE(H11:Z11,{1,2,3,4}))</f>
        <v>#NUM!</v>
      </c>
      <c r="C11" s="42" cm="1">
        <f t="array" ref="C11">SUM(LARGE(H11:Z11,{1,2,3}))</f>
        <v>166.834</v>
      </c>
      <c r="D11" s="26" t="s">
        <v>145</v>
      </c>
      <c r="E11" s="37" t="s">
        <v>117</v>
      </c>
      <c r="F11" s="37" t="s">
        <v>118</v>
      </c>
      <c r="G11" s="5" t="s">
        <v>38</v>
      </c>
      <c r="H11" s="18">
        <f>172.5/300*100</f>
        <v>57.499999999999993</v>
      </c>
      <c r="L11" s="36"/>
      <c r="M11" s="13">
        <v>52.667000000000002</v>
      </c>
      <c r="N11" s="13">
        <v>56.667000000000002</v>
      </c>
      <c r="O11" s="36"/>
      <c r="Q11" s="39"/>
      <c r="W11" s="16"/>
      <c r="X11" s="16"/>
      <c r="Y11" s="17"/>
      <c r="AE11" s="10"/>
      <c r="AF11" s="10"/>
    </row>
    <row r="12" spans="1:41" x14ac:dyDescent="0.25">
      <c r="A12" s="25"/>
      <c r="B12" s="22" t="e" cm="1">
        <f t="array" ref="B12">SUM(LARGE(H12:Z12,{1,2,3,4}))</f>
        <v>#NUM!</v>
      </c>
      <c r="C12" s="42" t="e" cm="1">
        <f t="array" ref="C12">SUM(LARGE(H12:Z12,{1,2,3}))</f>
        <v>#NUM!</v>
      </c>
      <c r="D12" s="5" t="s">
        <v>287</v>
      </c>
      <c r="E12" s="7" t="s">
        <v>288</v>
      </c>
      <c r="F12" s="41" t="s">
        <v>289</v>
      </c>
      <c r="G12" s="26" t="s">
        <v>38</v>
      </c>
      <c r="H12" s="18"/>
      <c r="I12" s="41"/>
      <c r="K12" s="22"/>
      <c r="L12" s="45">
        <v>56.832999999999998</v>
      </c>
      <c r="M12" s="18"/>
      <c r="N12" s="18"/>
      <c r="O12" s="18"/>
      <c r="P12" s="18"/>
      <c r="Q12" s="39"/>
      <c r="R12" s="18"/>
      <c r="S12" s="18"/>
      <c r="T12" s="34"/>
      <c r="U12" s="34"/>
    </row>
    <row r="13" spans="1:41" x14ac:dyDescent="0.25">
      <c r="B13" s="22" t="e" cm="1">
        <f t="array" ref="B13">SUM(LARGE(H13:Z13,{1,2,3,4}))</f>
        <v>#NUM!</v>
      </c>
      <c r="C13" s="42" t="e" cm="1">
        <f t="array" ref="C13">SUM(LARGE(H13:Z13,{1,2,3}))</f>
        <v>#NUM!</v>
      </c>
      <c r="D13" s="5" t="s">
        <v>507</v>
      </c>
      <c r="E13" s="7" t="s">
        <v>303</v>
      </c>
      <c r="F13" s="41" t="s">
        <v>508</v>
      </c>
      <c r="G13" s="26" t="s">
        <v>38</v>
      </c>
      <c r="H13" s="18"/>
      <c r="J13" s="45"/>
      <c r="K13" s="22"/>
      <c r="L13" s="45"/>
      <c r="O13" s="36"/>
      <c r="T13" s="22"/>
      <c r="U13" s="22"/>
      <c r="V13" s="13">
        <v>56.167000000000002</v>
      </c>
    </row>
    <row r="14" spans="1:41" s="26" customFormat="1" x14ac:dyDescent="0.25">
      <c r="B14" s="22" t="e" cm="1">
        <f t="array" ref="B14">SUM(LARGE(H14:Z14,{1,2,3,4}))</f>
        <v>#NUM!</v>
      </c>
      <c r="C14" s="42" t="e" cm="1">
        <f t="array" ref="C14">SUM(LARGE(H14:Z14,{1,2,3}))</f>
        <v>#NUM!</v>
      </c>
      <c r="D14" s="5"/>
      <c r="E14" s="7" t="s">
        <v>264</v>
      </c>
      <c r="F14" s="41" t="s">
        <v>265</v>
      </c>
      <c r="G14" s="26" t="s">
        <v>46</v>
      </c>
      <c r="H14" s="18"/>
      <c r="I14" s="41"/>
      <c r="J14" s="45"/>
      <c r="K14" s="22">
        <f>174/300*100</f>
        <v>57.999999999999993</v>
      </c>
      <c r="L14" s="45"/>
      <c r="M14" s="13"/>
      <c r="N14" s="36"/>
      <c r="O14" s="22"/>
      <c r="P14" s="22"/>
      <c r="Q14" s="27"/>
      <c r="R14" s="22"/>
      <c r="S14" s="22">
        <v>58.167000000000002</v>
      </c>
      <c r="T14" s="43"/>
      <c r="U14" s="43"/>
      <c r="V14" s="23"/>
      <c r="W14" s="23"/>
      <c r="X14" s="23"/>
      <c r="Y14" s="28"/>
      <c r="Z14" s="28"/>
      <c r="AA14" s="28"/>
      <c r="AB14" s="28"/>
      <c r="AC14" s="28"/>
      <c r="AD14" s="28"/>
      <c r="AE14" s="23"/>
      <c r="AF14" s="23"/>
      <c r="AG14" s="23"/>
      <c r="AH14" s="24"/>
      <c r="AI14" s="28"/>
      <c r="AJ14" s="23"/>
      <c r="AK14" s="23"/>
      <c r="AL14" s="23"/>
      <c r="AM14" s="24"/>
    </row>
    <row r="15" spans="1:41" x14ac:dyDescent="0.25">
      <c r="A15" s="5"/>
      <c r="B15" s="22"/>
      <c r="C15" s="42"/>
      <c r="D15" s="26"/>
      <c r="E15" s="26"/>
      <c r="F15" s="26"/>
      <c r="G15" s="5"/>
      <c r="H15" s="36"/>
      <c r="I15" s="18"/>
      <c r="J15" s="18"/>
      <c r="K15" s="18"/>
      <c r="L15" s="18"/>
      <c r="M15" s="18"/>
      <c r="N15" s="18"/>
      <c r="O15" s="36"/>
      <c r="Q15" s="39"/>
      <c r="R15" s="18"/>
      <c r="S15" s="18"/>
      <c r="T15" s="34"/>
      <c r="U15" s="34"/>
    </row>
    <row r="16" spans="1:41" x14ac:dyDescent="0.25">
      <c r="A16" s="5"/>
      <c r="B16" s="22"/>
      <c r="C16" s="42"/>
      <c r="D16" s="26"/>
      <c r="E16" s="26"/>
      <c r="F16" s="26"/>
      <c r="G16" s="5"/>
      <c r="H16" s="36"/>
      <c r="Q16" s="22"/>
      <c r="T16" s="35"/>
      <c r="U16" s="35"/>
    </row>
    <row r="17" spans="1:32" x14ac:dyDescent="0.25">
      <c r="A17" s="5"/>
      <c r="B17" s="22"/>
      <c r="C17" s="42"/>
      <c r="D17" s="26"/>
      <c r="E17" s="26"/>
      <c r="F17" s="26"/>
      <c r="G17" s="5"/>
      <c r="H17" s="18"/>
      <c r="J17" s="18"/>
      <c r="K17" s="18"/>
      <c r="N17" s="36"/>
      <c r="O17" s="36"/>
      <c r="P17" s="18"/>
      <c r="Q17" s="39"/>
      <c r="R17" s="18"/>
      <c r="S17" s="18"/>
      <c r="V17" s="13"/>
      <c r="W17" s="16"/>
      <c r="X17" s="16"/>
      <c r="Y17" s="12"/>
      <c r="Z17" s="6"/>
      <c r="AA17" s="6"/>
      <c r="AB17" s="6"/>
      <c r="AC17" s="6"/>
      <c r="AD17" s="6"/>
    </row>
    <row r="18" spans="1:32" x14ac:dyDescent="0.25">
      <c r="A18" s="5"/>
      <c r="B18" s="22"/>
      <c r="C18" s="42"/>
      <c r="D18" s="26"/>
      <c r="E18" s="26"/>
      <c r="F18" s="26"/>
      <c r="G18" s="5"/>
      <c r="H18" s="18"/>
      <c r="I18" s="18"/>
      <c r="J18" s="18"/>
      <c r="K18" s="18"/>
      <c r="N18" s="18"/>
      <c r="O18" s="36"/>
      <c r="P18" s="18"/>
      <c r="Q18" s="39"/>
      <c r="R18" s="18"/>
      <c r="S18" s="18"/>
    </row>
    <row r="19" spans="1:32" x14ac:dyDescent="0.25">
      <c r="A19" s="5"/>
      <c r="B19" s="22"/>
      <c r="C19" s="42"/>
      <c r="D19" s="37"/>
      <c r="E19" s="37"/>
      <c r="F19" s="37"/>
      <c r="G19" s="41"/>
      <c r="N19" s="36"/>
      <c r="Q19" s="22"/>
    </row>
    <row r="20" spans="1:32" x14ac:dyDescent="0.25">
      <c r="A20" s="5"/>
      <c r="B20" s="22"/>
      <c r="C20" s="42"/>
      <c r="D20" s="26"/>
      <c r="E20" s="26"/>
      <c r="F20" s="26"/>
      <c r="G20" s="5"/>
      <c r="H20" s="41"/>
      <c r="Q20" s="22"/>
      <c r="T20" s="14"/>
      <c r="U20" s="14"/>
    </row>
    <row r="21" spans="1:32" x14ac:dyDescent="0.25">
      <c r="A21" s="5"/>
      <c r="B21" s="22"/>
      <c r="C21" s="42"/>
      <c r="D21" s="26"/>
      <c r="E21" s="26"/>
      <c r="F21" s="26"/>
      <c r="G21" s="5"/>
      <c r="N21" s="36"/>
      <c r="Q21" s="22"/>
    </row>
    <row r="22" spans="1:32" x14ac:dyDescent="0.25">
      <c r="A22" s="5"/>
      <c r="B22" s="22"/>
      <c r="C22" s="42"/>
      <c r="D22" s="26"/>
      <c r="E22" s="26"/>
      <c r="F22" s="26"/>
      <c r="G22" s="5"/>
      <c r="Q22" s="22"/>
    </row>
    <row r="23" spans="1:32" x14ac:dyDescent="0.25">
      <c r="A23" s="25"/>
      <c r="B23" s="22"/>
      <c r="C23" s="42"/>
      <c r="D23" s="26"/>
      <c r="E23" s="26"/>
      <c r="F23" s="26"/>
      <c r="G23" s="5"/>
      <c r="H23" s="41"/>
      <c r="I23" s="18"/>
      <c r="K23" s="18"/>
      <c r="L23" s="18"/>
      <c r="M23" s="18"/>
      <c r="N23" s="18"/>
      <c r="O23" s="18"/>
      <c r="P23" s="18"/>
      <c r="Q23" s="22"/>
      <c r="R23" s="18"/>
      <c r="T23" s="34"/>
      <c r="U23" s="34"/>
      <c r="V23" s="13"/>
    </row>
    <row r="24" spans="1:32" x14ac:dyDescent="0.25">
      <c r="A24" s="5"/>
      <c r="B24" s="22"/>
      <c r="C24" s="42"/>
      <c r="D24" s="26"/>
      <c r="E24" s="26"/>
      <c r="F24" s="26"/>
      <c r="G24" s="5"/>
      <c r="H24" s="36"/>
      <c r="I24" s="18"/>
      <c r="J24" s="18"/>
      <c r="L24" s="18"/>
      <c r="M24" s="18"/>
      <c r="N24" s="18"/>
      <c r="O24" s="36"/>
      <c r="P24" s="18"/>
      <c r="Q24" s="18"/>
      <c r="R24" s="18"/>
      <c r="S24" s="18"/>
      <c r="T24" s="34"/>
      <c r="U24" s="34"/>
    </row>
    <row r="25" spans="1:32" x14ac:dyDescent="0.25">
      <c r="A25" s="5"/>
      <c r="B25" s="22"/>
      <c r="C25" s="42"/>
      <c r="D25" s="26"/>
      <c r="E25" s="26"/>
      <c r="F25" s="26"/>
      <c r="G25" s="5"/>
      <c r="H25" s="41"/>
    </row>
    <row r="26" spans="1:32" x14ac:dyDescent="0.25">
      <c r="A26" s="5"/>
      <c r="B26" s="22"/>
      <c r="C26" s="42"/>
      <c r="D26" s="26"/>
      <c r="E26" s="26"/>
      <c r="F26" s="26"/>
      <c r="G26" s="5"/>
      <c r="H26" s="41"/>
      <c r="N26" s="36"/>
    </row>
    <row r="27" spans="1:32" x14ac:dyDescent="0.25">
      <c r="A27" s="5"/>
      <c r="B27" s="22"/>
      <c r="C27" s="42"/>
      <c r="D27" s="26"/>
      <c r="E27" s="26"/>
      <c r="F27" s="26"/>
      <c r="G27" s="5"/>
      <c r="H27" s="36"/>
      <c r="I27" s="18"/>
      <c r="L27" s="18"/>
      <c r="M27" s="18"/>
      <c r="N27" s="36"/>
      <c r="O27" s="18"/>
      <c r="P27" s="18"/>
      <c r="R27" s="18"/>
      <c r="T27" s="34"/>
      <c r="U27" s="34"/>
    </row>
    <row r="28" spans="1:32" x14ac:dyDescent="0.25">
      <c r="A28" s="5"/>
      <c r="B28" s="22"/>
      <c r="C28" s="42"/>
      <c r="D28" s="26"/>
      <c r="E28" s="26"/>
      <c r="F28" s="26"/>
      <c r="G28" s="5"/>
      <c r="N28" s="36"/>
      <c r="V28" s="13"/>
    </row>
    <row r="29" spans="1:32" x14ac:dyDescent="0.25">
      <c r="A29" s="5"/>
      <c r="B29" s="22"/>
      <c r="C29" s="42"/>
      <c r="D29" s="26"/>
      <c r="E29" s="26"/>
      <c r="F29" s="26"/>
      <c r="G29" s="5"/>
      <c r="H29" s="36"/>
      <c r="I29" s="18"/>
      <c r="L29" s="18"/>
      <c r="M29" s="18"/>
      <c r="N29" s="18"/>
      <c r="O29" s="18"/>
      <c r="P29" s="18"/>
      <c r="R29" s="18"/>
      <c r="T29" s="34"/>
      <c r="U29" s="34"/>
    </row>
    <row r="30" spans="1:32" x14ac:dyDescent="0.25">
      <c r="B30" s="22"/>
      <c r="C30" s="42"/>
      <c r="D30" s="26"/>
      <c r="E30" s="26"/>
      <c r="F30" s="26"/>
      <c r="G30" s="5"/>
      <c r="H30" s="36"/>
      <c r="T30" s="35"/>
      <c r="V30" s="13"/>
      <c r="W30" s="4"/>
      <c r="X30" s="4"/>
      <c r="Y30" s="17"/>
      <c r="AD30" s="11"/>
      <c r="AE30" s="10"/>
      <c r="AF30" s="10"/>
    </row>
    <row r="31" spans="1:32" x14ac:dyDescent="0.25">
      <c r="A31" s="5"/>
      <c r="B31" s="22"/>
      <c r="C31" s="42"/>
      <c r="D31" s="26"/>
      <c r="E31" s="26"/>
      <c r="F31" s="26"/>
      <c r="G31" s="5"/>
    </row>
    <row r="32" spans="1:32" x14ac:dyDescent="0.25">
      <c r="A32" s="5"/>
      <c r="B32" s="22"/>
      <c r="C32" s="42"/>
      <c r="D32" s="37"/>
      <c r="E32" s="37"/>
      <c r="F32" s="37"/>
      <c r="G32" s="41"/>
      <c r="N32" s="36"/>
      <c r="W32" s="4"/>
      <c r="X32" s="4"/>
      <c r="Y32" s="17"/>
      <c r="AD32" s="11"/>
      <c r="AE32" s="10"/>
      <c r="AF32" s="10"/>
    </row>
    <row r="33" spans="1:14" x14ac:dyDescent="0.25">
      <c r="A33" s="5"/>
      <c r="B33" s="22"/>
      <c r="C33" s="42"/>
      <c r="D33" s="26"/>
      <c r="E33" s="26"/>
      <c r="F33" s="26"/>
      <c r="G33" s="5"/>
      <c r="H33" s="36"/>
      <c r="N33" s="36"/>
    </row>
  </sheetData>
  <sortState xmlns:xlrd2="http://schemas.microsoft.com/office/spreadsheetml/2017/richdata2" ref="A2:AO34">
    <sortCondition descending="1" ref="C2:C34"/>
  </sortState>
  <pageMargins left="0.25" right="0.25" top="0.75" bottom="0.75" header="0.3" footer="0.3"/>
  <pageSetup paperSize="9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07939-1010-4697-86B4-2185A8500EBF}">
  <dimension ref="A1:AO25"/>
  <sheetViews>
    <sheetView zoomScale="90" zoomScaleNormal="90" workbookViewId="0">
      <pane ySplit="1" topLeftCell="A2" activePane="bottomLeft" state="frozen"/>
      <selection pane="bottomLeft" activeCell="A10" sqref="A10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9.42578125" style="8" customWidth="1"/>
    <col min="7" max="7" width="7.28515625" style="1" customWidth="1"/>
    <col min="8" max="8" width="12.42578125" style="13" customWidth="1"/>
    <col min="9" max="19" width="11.28515625" style="13" customWidth="1"/>
    <col min="20" max="21" width="9" style="13" customWidth="1"/>
    <col min="22" max="22" width="11.5703125" style="2" customWidth="1"/>
    <col min="23" max="23" width="8.85546875" style="2" customWidth="1"/>
    <col min="24" max="24" width="6" style="2" customWidth="1"/>
    <col min="25" max="25" width="8" style="3" customWidth="1"/>
    <col min="26" max="26" width="7.28515625" style="3" customWidth="1"/>
    <col min="27" max="27" width="5.85546875" style="3" customWidth="1"/>
    <col min="28" max="28" width="7.140625" style="3" customWidth="1"/>
    <col min="29" max="29" width="7.7109375" style="3" customWidth="1"/>
    <col min="30" max="30" width="7.140625" style="3" customWidth="1"/>
    <col min="31" max="31" width="8" style="2" customWidth="1"/>
    <col min="32" max="32" width="8.85546875" style="2" customWidth="1"/>
    <col min="33" max="33" width="6" style="2" customWidth="1"/>
    <col min="34" max="34" width="6.42578125" style="4" customWidth="1"/>
    <col min="35" max="35" width="7.140625" style="3" customWidth="1"/>
    <col min="36" max="36" width="7.140625" style="2" customWidth="1"/>
    <col min="37" max="37" width="6.28515625" style="2" customWidth="1"/>
    <col min="38" max="38" width="10.5703125" style="2" customWidth="1"/>
    <col min="39" max="39" width="7.140625" style="4" customWidth="1"/>
    <col min="40" max="40" width="7.140625" style="5" customWidth="1"/>
    <col min="41" max="41" width="18.5703125" style="5" customWidth="1"/>
    <col min="42" max="16384" width="9.140625" style="5"/>
  </cols>
  <sheetData>
    <row r="1" spans="1:41" x14ac:dyDescent="0.25">
      <c r="A1" s="30" t="s">
        <v>3</v>
      </c>
      <c r="B1" s="19" t="s">
        <v>2</v>
      </c>
      <c r="C1" s="20" t="s">
        <v>5</v>
      </c>
      <c r="D1" s="29" t="s">
        <v>0</v>
      </c>
      <c r="E1" s="58" t="s">
        <v>4</v>
      </c>
      <c r="F1" s="58" t="s">
        <v>1</v>
      </c>
      <c r="G1" s="58" t="s">
        <v>14</v>
      </c>
      <c r="H1" s="59" t="s">
        <v>15</v>
      </c>
      <c r="I1" s="59" t="s">
        <v>16</v>
      </c>
      <c r="J1" s="32" t="s">
        <v>17</v>
      </c>
      <c r="K1" s="32" t="s">
        <v>18</v>
      </c>
      <c r="L1" s="32" t="s">
        <v>19</v>
      </c>
      <c r="M1" s="32" t="s">
        <v>20</v>
      </c>
      <c r="N1" s="32" t="s">
        <v>8</v>
      </c>
      <c r="O1" s="32" t="s">
        <v>21</v>
      </c>
      <c r="P1" s="32" t="s">
        <v>10</v>
      </c>
      <c r="Q1" s="32" t="s">
        <v>22</v>
      </c>
      <c r="R1" s="32" t="s">
        <v>23</v>
      </c>
      <c r="S1" s="32" t="s">
        <v>7</v>
      </c>
      <c r="T1" s="32" t="s">
        <v>25</v>
      </c>
      <c r="U1" s="32" t="s">
        <v>24</v>
      </c>
      <c r="V1" s="31" t="s">
        <v>6</v>
      </c>
      <c r="W1" s="31" t="s">
        <v>9</v>
      </c>
      <c r="X1" s="31"/>
      <c r="Y1" s="31"/>
      <c r="Z1" s="31"/>
      <c r="AA1" s="31"/>
      <c r="AB1" s="31"/>
      <c r="AC1" s="31"/>
      <c r="AD1" s="31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</row>
    <row r="2" spans="1:41" x14ac:dyDescent="0.25">
      <c r="A2" s="68" t="s">
        <v>505</v>
      </c>
      <c r="B2" s="22" cm="1">
        <f t="array" ref="B2">SUM(LARGE(H2:Z2,{1,2,3,4}))</f>
        <v>283.666</v>
      </c>
      <c r="C2" s="42" cm="1">
        <f t="array" ref="C2">SUM(LARGE(H2:Z2,{1,2,3}))</f>
        <v>216.166</v>
      </c>
      <c r="D2" t="s">
        <v>311</v>
      </c>
      <c r="E2" t="s">
        <v>312</v>
      </c>
      <c r="F2" t="s">
        <v>313</v>
      </c>
      <c r="G2" s="26" t="s">
        <v>49</v>
      </c>
      <c r="H2" s="41"/>
      <c r="J2" s="45"/>
      <c r="L2" s="13">
        <v>68.332999999999998</v>
      </c>
      <c r="M2" s="13">
        <v>67</v>
      </c>
      <c r="O2" s="18"/>
      <c r="P2" s="13">
        <v>70</v>
      </c>
      <c r="Q2" s="18"/>
      <c r="R2" s="39"/>
      <c r="S2" s="18"/>
      <c r="T2" s="34">
        <v>77.832999999999998</v>
      </c>
      <c r="U2" s="35">
        <v>67.5</v>
      </c>
    </row>
    <row r="3" spans="1:41" x14ac:dyDescent="0.25">
      <c r="A3" s="68" t="s">
        <v>505</v>
      </c>
      <c r="B3" s="22" cm="1">
        <f t="array" ref="B3">SUM(LARGE(H3:Z3,{1,2,3,4}))</f>
        <v>279.66633333333334</v>
      </c>
      <c r="C3" s="42" cm="1">
        <f t="array" ref="C3">SUM(LARGE(H3:Z3,{1,2,3}))</f>
        <v>213.333</v>
      </c>
      <c r="D3" t="s">
        <v>154</v>
      </c>
      <c r="E3" s="60" t="s">
        <v>70</v>
      </c>
      <c r="F3" t="s">
        <v>71</v>
      </c>
      <c r="G3" s="26" t="s">
        <v>49</v>
      </c>
      <c r="H3" s="18">
        <f>180.5/300*100</f>
        <v>60.166666666666671</v>
      </c>
      <c r="I3" s="18"/>
      <c r="J3" s="13">
        <f>199/300*100</f>
        <v>66.333333333333329</v>
      </c>
      <c r="N3" s="13">
        <v>65.832999999999998</v>
      </c>
      <c r="O3" s="18">
        <v>73</v>
      </c>
      <c r="R3" s="39">
        <v>68.832999999999998</v>
      </c>
      <c r="S3" s="18"/>
      <c r="W3" s="35">
        <v>71.5</v>
      </c>
    </row>
    <row r="4" spans="1:41" x14ac:dyDescent="0.25">
      <c r="A4" s="68" t="s">
        <v>505</v>
      </c>
      <c r="B4" s="22" cm="1">
        <f t="array" ref="B4">SUM(LARGE(H4:Z4,{1,2,3,4}))</f>
        <v>281.166</v>
      </c>
      <c r="C4" s="42" cm="1">
        <f t="array" ref="C4">SUM(LARGE(H4:Z4,{1,2,3}))</f>
        <v>212.333</v>
      </c>
      <c r="D4" t="s">
        <v>199</v>
      </c>
      <c r="E4" s="60" t="s">
        <v>200</v>
      </c>
      <c r="F4" s="60" t="s">
        <v>210</v>
      </c>
      <c r="G4" s="26" t="s">
        <v>49</v>
      </c>
      <c r="H4" s="18"/>
      <c r="I4" s="18">
        <v>69</v>
      </c>
      <c r="K4" s="13">
        <f>205.5/300*100</f>
        <v>68.5</v>
      </c>
      <c r="L4" s="13">
        <v>71.332999999999998</v>
      </c>
      <c r="Q4" s="18">
        <v>68.832999999999998</v>
      </c>
      <c r="T4" s="34">
        <v>72</v>
      </c>
      <c r="U4" s="35">
        <v>66.167000000000002</v>
      </c>
      <c r="V4" s="35">
        <v>66.332999999999998</v>
      </c>
    </row>
    <row r="5" spans="1:41" x14ac:dyDescent="0.25">
      <c r="A5" s="68" t="s">
        <v>505</v>
      </c>
      <c r="B5" s="22" t="e" cm="1">
        <f t="array" ref="B5">SUM(LARGE(H5:Z5,{1,2,3,4}))</f>
        <v>#NUM!</v>
      </c>
      <c r="C5" s="42" cm="1">
        <f t="array" ref="C5">SUM(LARGE(H5:Z5,{1,2,3}))</f>
        <v>204.00033333333334</v>
      </c>
      <c r="D5" t="s">
        <v>148</v>
      </c>
      <c r="E5" s="60" t="s">
        <v>56</v>
      </c>
      <c r="F5" s="60" t="s">
        <v>57</v>
      </c>
      <c r="G5" s="26" t="s">
        <v>49</v>
      </c>
      <c r="H5" s="18">
        <f>207/300*100</f>
        <v>69</v>
      </c>
      <c r="I5" s="18"/>
      <c r="J5" s="13">
        <f>199/300*100</f>
        <v>66.333333333333329</v>
      </c>
      <c r="M5" s="13">
        <v>68.667000000000002</v>
      </c>
      <c r="P5" s="18"/>
      <c r="R5" s="18"/>
      <c r="T5" s="34"/>
      <c r="U5" s="34"/>
      <c r="V5" s="13"/>
    </row>
    <row r="6" spans="1:41" x14ac:dyDescent="0.25">
      <c r="A6" s="68" t="s">
        <v>505</v>
      </c>
      <c r="B6" s="22" t="e" cm="1">
        <f t="array" ref="B6">SUM(LARGE(H6:Z6,{1,2,3,4}))</f>
        <v>#NUM!</v>
      </c>
      <c r="C6" s="42" cm="1">
        <f t="array" ref="C6">SUM(LARGE(H6:Z6,{1,2,3}))</f>
        <v>202.5</v>
      </c>
      <c r="D6" t="s">
        <v>314</v>
      </c>
      <c r="E6" t="s">
        <v>268</v>
      </c>
      <c r="F6" t="s">
        <v>269</v>
      </c>
      <c r="G6" s="26" t="s">
        <v>49</v>
      </c>
      <c r="H6" s="41"/>
      <c r="K6" s="13">
        <f>213/300*100</f>
        <v>71</v>
      </c>
      <c r="L6" s="13">
        <v>67.332999999999998</v>
      </c>
      <c r="M6" s="18"/>
      <c r="O6" s="18"/>
      <c r="P6" s="18"/>
      <c r="Q6" s="18"/>
      <c r="R6" s="18"/>
      <c r="S6" s="18"/>
      <c r="T6" s="34"/>
      <c r="U6" s="35">
        <v>64.167000000000002</v>
      </c>
    </row>
    <row r="7" spans="1:41" x14ac:dyDescent="0.25">
      <c r="A7" s="68" t="s">
        <v>505</v>
      </c>
      <c r="B7" s="22" cm="1">
        <f t="array" ref="B7">SUM(LARGE(H7:Z7,{1,2,3,4}))</f>
        <v>260.66700000000003</v>
      </c>
      <c r="C7" s="42" cm="1">
        <f t="array" ref="C7">SUM(LARGE(H7:Z7,{1,2,3}))</f>
        <v>199.834</v>
      </c>
      <c r="D7" t="s">
        <v>150</v>
      </c>
      <c r="E7" s="60" t="s">
        <v>60</v>
      </c>
      <c r="F7" s="60" t="s">
        <v>61</v>
      </c>
      <c r="G7" s="26" t="s">
        <v>49</v>
      </c>
      <c r="H7" s="18">
        <f>195/300*100</f>
        <v>65</v>
      </c>
      <c r="J7" s="45"/>
      <c r="N7" s="13">
        <v>60.832999999999998</v>
      </c>
      <c r="P7" s="13">
        <v>64.167000000000002</v>
      </c>
      <c r="R7" s="18">
        <v>70.667000000000002</v>
      </c>
      <c r="T7" s="35"/>
      <c r="U7" s="35"/>
      <c r="V7" s="15"/>
    </row>
    <row r="8" spans="1:41" x14ac:dyDescent="0.25">
      <c r="A8" s="68" t="s">
        <v>505</v>
      </c>
      <c r="B8" s="22" cm="1">
        <f t="array" ref="B8">SUM(LARGE(H8:Z8,{1,2,3,4}))</f>
        <v>262.5</v>
      </c>
      <c r="C8" s="42" cm="1">
        <f t="array" ref="C8">SUM(LARGE(H8:Z8,{1,2,3}))</f>
        <v>199.833</v>
      </c>
      <c r="D8" t="s">
        <v>152</v>
      </c>
      <c r="E8" s="60" t="s">
        <v>64</v>
      </c>
      <c r="F8" s="60" t="s">
        <v>65</v>
      </c>
      <c r="G8" s="26" t="s">
        <v>49</v>
      </c>
      <c r="H8" s="18">
        <f>186/300*100</f>
        <v>62</v>
      </c>
      <c r="I8" s="18"/>
      <c r="J8" s="45"/>
      <c r="M8" s="18"/>
      <c r="N8" s="13">
        <v>65.832999999999998</v>
      </c>
      <c r="O8" s="18">
        <v>65.832999999999998</v>
      </c>
      <c r="P8" s="18"/>
      <c r="R8" s="18">
        <v>62.667000000000002</v>
      </c>
      <c r="U8" s="35">
        <v>68.167000000000002</v>
      </c>
      <c r="W8" s="16"/>
      <c r="X8" s="16"/>
      <c r="Y8" s="17"/>
      <c r="AE8" s="10"/>
      <c r="AF8" s="10"/>
    </row>
    <row r="9" spans="1:41" x14ac:dyDescent="0.25">
      <c r="A9" s="68" t="s">
        <v>505</v>
      </c>
      <c r="B9" s="22" t="e" cm="1">
        <f t="array" ref="B9">SUM(LARGE(H9:Z9,{1,2,3,4}))</f>
        <v>#NUM!</v>
      </c>
      <c r="C9" s="42" cm="1">
        <f t="array" ref="C9">SUM(LARGE(H9:Z9,{1,2,3}))</f>
        <v>199.66733333333332</v>
      </c>
      <c r="D9" t="s">
        <v>393</v>
      </c>
      <c r="E9" s="60" t="s">
        <v>394</v>
      </c>
      <c r="F9" s="60" t="s">
        <v>246</v>
      </c>
      <c r="G9" s="26" t="s">
        <v>55</v>
      </c>
      <c r="H9" s="18"/>
      <c r="I9" s="18"/>
      <c r="J9" s="45">
        <f>193/300*100</f>
        <v>64.333333333333329</v>
      </c>
      <c r="M9" s="18"/>
      <c r="O9" s="18">
        <v>68.667000000000002</v>
      </c>
      <c r="P9" s="18"/>
      <c r="Q9" s="18">
        <v>66.667000000000002</v>
      </c>
      <c r="R9" s="18"/>
      <c r="S9" s="18"/>
    </row>
    <row r="10" spans="1:41" x14ac:dyDescent="0.25">
      <c r="A10" s="78" t="s">
        <v>511</v>
      </c>
      <c r="B10" s="22" t="e" cm="1">
        <f t="array" ref="B10">SUM(LARGE(H10:Z10,{1,2,3,4}))</f>
        <v>#NUM!</v>
      </c>
      <c r="C10" s="42" cm="1">
        <f t="array" ref="C10">SUM(LARGE(H10:Z10,{1,2,3}))</f>
        <v>199.66633333333331</v>
      </c>
      <c r="D10" t="s">
        <v>149</v>
      </c>
      <c r="E10" s="60" t="s">
        <v>58</v>
      </c>
      <c r="F10" s="60" t="s">
        <v>59</v>
      </c>
      <c r="G10" s="26" t="s">
        <v>49</v>
      </c>
      <c r="H10" s="18">
        <f>202.5/300*100</f>
        <v>67.5</v>
      </c>
      <c r="I10" s="18"/>
      <c r="J10" s="13">
        <f>205/300*100</f>
        <v>68.333333333333329</v>
      </c>
      <c r="N10" s="13">
        <v>63.832999999999998</v>
      </c>
      <c r="P10" s="18"/>
      <c r="R10" s="22"/>
      <c r="V10" s="13"/>
    </row>
    <row r="11" spans="1:41" x14ac:dyDescent="0.25">
      <c r="A11" s="68" t="s">
        <v>505</v>
      </c>
      <c r="B11" s="22" t="e" cm="1">
        <f t="array" ref="B11">SUM(LARGE(H11:Z11,{1,2,3,4}))</f>
        <v>#NUM!</v>
      </c>
      <c r="C11" s="42" cm="1">
        <f t="array" ref="C11">SUM(LARGE(H11:Z11,{1,2,3}))</f>
        <v>196.167</v>
      </c>
      <c r="D11" t="s">
        <v>197</v>
      </c>
      <c r="E11" s="60" t="s">
        <v>198</v>
      </c>
      <c r="F11" s="60" t="s">
        <v>209</v>
      </c>
      <c r="G11" s="26" t="s">
        <v>49</v>
      </c>
      <c r="H11" s="18"/>
      <c r="I11" s="18">
        <v>66.167000000000002</v>
      </c>
      <c r="Q11" s="13">
        <v>64.5</v>
      </c>
      <c r="R11" s="22"/>
      <c r="V11" s="35">
        <v>65.5</v>
      </c>
    </row>
    <row r="12" spans="1:41" x14ac:dyDescent="0.25">
      <c r="A12" s="78" t="s">
        <v>511</v>
      </c>
      <c r="B12" s="13" cm="1">
        <f t="array" ref="B12">SUM(LARGE(H12:Z12,{1,2,3,4}))</f>
        <v>255.333</v>
      </c>
      <c r="C12" s="42" cm="1">
        <f t="array" ref="C12">SUM(LARGE(H12:Z12,{1,2,3}))</f>
        <v>195.833</v>
      </c>
      <c r="D12" t="s">
        <v>151</v>
      </c>
      <c r="E12" s="60" t="s">
        <v>62</v>
      </c>
      <c r="F12" s="60" t="s">
        <v>63</v>
      </c>
      <c r="G12" s="26" t="s">
        <v>55</v>
      </c>
      <c r="H12" s="18">
        <f>187.5/300*100</f>
        <v>62.5</v>
      </c>
      <c r="I12" s="18"/>
      <c r="O12" s="18">
        <v>66.832999999999998</v>
      </c>
      <c r="R12" s="22"/>
      <c r="T12" s="35"/>
      <c r="U12" s="35">
        <v>59.5</v>
      </c>
      <c r="V12" s="15"/>
      <c r="W12" s="35">
        <v>66.5</v>
      </c>
    </row>
    <row r="13" spans="1:41" x14ac:dyDescent="0.25">
      <c r="A13" s="68" t="s">
        <v>505</v>
      </c>
      <c r="B13" s="13" cm="1">
        <f t="array" ref="B13">SUM(LARGE(H13:Z13,{1,2,3,4}))</f>
        <v>259.5</v>
      </c>
      <c r="C13" s="42" cm="1">
        <f t="array" ref="C13">SUM(LARGE(H13:Z13,{1,2,3}))</f>
        <v>195.667</v>
      </c>
      <c r="D13" t="s">
        <v>207</v>
      </c>
      <c r="E13" s="60" t="s">
        <v>208</v>
      </c>
      <c r="F13" s="60" t="s">
        <v>214</v>
      </c>
      <c r="G13" s="26" t="s">
        <v>49</v>
      </c>
      <c r="H13" s="18"/>
      <c r="I13" s="18">
        <v>65.667000000000002</v>
      </c>
      <c r="M13" s="13">
        <v>63</v>
      </c>
      <c r="P13" s="13">
        <v>63.167000000000002</v>
      </c>
      <c r="R13" s="22"/>
      <c r="S13" s="13">
        <v>63.832999999999998</v>
      </c>
      <c r="U13" s="35">
        <v>63.832999999999998</v>
      </c>
      <c r="V13" s="35">
        <v>66.167000000000002</v>
      </c>
    </row>
    <row r="14" spans="1:41" x14ac:dyDescent="0.25">
      <c r="A14" s="78" t="s">
        <v>511</v>
      </c>
      <c r="B14" s="13" t="e" cm="1">
        <f t="array" ref="B14">SUM(LARGE(H14:Z14,{1,2,3,4}))</f>
        <v>#NUM!</v>
      </c>
      <c r="C14" s="13" cm="1">
        <f t="array" ref="C14">SUM(LARGE(H14:Z14,{1,2,3}))</f>
        <v>195</v>
      </c>
      <c r="D14" t="s">
        <v>315</v>
      </c>
      <c r="E14" s="60" t="s">
        <v>316</v>
      </c>
      <c r="F14" s="60" t="s">
        <v>317</v>
      </c>
      <c r="G14" s="47" t="s">
        <v>49</v>
      </c>
      <c r="H14" s="18"/>
      <c r="I14" s="18"/>
      <c r="L14" s="13">
        <v>65</v>
      </c>
      <c r="P14" s="18">
        <v>67.5</v>
      </c>
      <c r="R14" s="18"/>
      <c r="T14" s="34"/>
      <c r="U14" s="35">
        <v>62.5</v>
      </c>
    </row>
    <row r="15" spans="1:41" x14ac:dyDescent="0.25">
      <c r="A15" s="68" t="s">
        <v>505</v>
      </c>
      <c r="B15" s="13" t="e" cm="1">
        <f t="array" ref="B15">SUM(LARGE(H15:Z15,{1,2,3,4}))</f>
        <v>#NUM!</v>
      </c>
      <c r="C15" s="13" cm="1">
        <f t="array" ref="C15">SUM(LARGE(H15:Z15,{1,2,3}))</f>
        <v>194.83366666666669</v>
      </c>
      <c r="D15" t="s">
        <v>395</v>
      </c>
      <c r="E15" s="60" t="s">
        <v>396</v>
      </c>
      <c r="F15" s="60" t="s">
        <v>247</v>
      </c>
      <c r="G15" s="47" t="s">
        <v>49</v>
      </c>
      <c r="H15" s="18"/>
      <c r="I15" s="18"/>
      <c r="J15" s="13">
        <f>192.5/300*100</f>
        <v>64.166666666666671</v>
      </c>
      <c r="M15" s="18"/>
      <c r="O15" s="18">
        <v>63.667000000000002</v>
      </c>
      <c r="Q15" s="13">
        <v>67</v>
      </c>
    </row>
    <row r="16" spans="1:41" x14ac:dyDescent="0.25">
      <c r="A16" s="68" t="s">
        <v>505</v>
      </c>
      <c r="B16" s="13" cm="1">
        <f t="array" ref="B16">SUM(LARGE(H16:Z16,{1,2,3,4}))</f>
        <v>254.166</v>
      </c>
      <c r="C16" s="13" cm="1">
        <f t="array" ref="C16">SUM(LARGE(H16:Z16,{1,2,3}))</f>
        <v>192.999</v>
      </c>
      <c r="D16" t="s">
        <v>201</v>
      </c>
      <c r="E16" s="60" t="s">
        <v>202</v>
      </c>
      <c r="F16" s="60" t="s">
        <v>211</v>
      </c>
      <c r="G16" s="47" t="s">
        <v>49</v>
      </c>
      <c r="H16" s="18"/>
      <c r="I16" s="18">
        <v>65.832999999999998</v>
      </c>
      <c r="M16" s="13">
        <v>61.167000000000002</v>
      </c>
      <c r="P16" s="13">
        <v>65.832999999999998</v>
      </c>
      <c r="U16" s="35">
        <v>60.667000000000002</v>
      </c>
      <c r="V16" s="35">
        <v>61.332999999999998</v>
      </c>
    </row>
    <row r="17" spans="1:41" s="78" customFormat="1" x14ac:dyDescent="0.25">
      <c r="A17" s="68" t="s">
        <v>505</v>
      </c>
      <c r="B17" s="13" t="e" cm="1">
        <f t="array" ref="B17">SUM(LARGE(H17:Z17,{1,2,3,4}))</f>
        <v>#NUM!</v>
      </c>
      <c r="C17" s="13" cm="1">
        <f t="array" ref="C17">SUM(LARGE(H17:Z17,{1,2,3}))</f>
        <v>190.16633333333334</v>
      </c>
      <c r="D17" t="s">
        <v>156</v>
      </c>
      <c r="E17" s="60" t="s">
        <v>68</v>
      </c>
      <c r="F17" s="60" t="s">
        <v>69</v>
      </c>
      <c r="G17" s="47" t="s">
        <v>49</v>
      </c>
      <c r="H17" s="18">
        <f>183.5/300*100</f>
        <v>61.166666666666671</v>
      </c>
      <c r="I17" s="18"/>
      <c r="J17" s="13">
        <f>189.5/300*100</f>
        <v>63.166666666666671</v>
      </c>
      <c r="K17" s="13"/>
      <c r="L17" s="13"/>
      <c r="M17" s="13"/>
      <c r="N17" s="13"/>
      <c r="O17" s="18">
        <v>65.832999999999998</v>
      </c>
      <c r="P17" s="18"/>
      <c r="Q17" s="13"/>
      <c r="R17" s="13"/>
      <c r="S17" s="13"/>
      <c r="T17" s="13"/>
      <c r="U17" s="13"/>
      <c r="V17" s="15"/>
      <c r="W17" s="16"/>
      <c r="X17" s="16"/>
      <c r="Y17" s="12"/>
      <c r="Z17" s="6"/>
      <c r="AA17" s="6"/>
      <c r="AB17" s="6"/>
      <c r="AC17" s="6"/>
      <c r="AD17" s="6"/>
      <c r="AE17" s="10"/>
      <c r="AF17" s="10"/>
      <c r="AG17" s="2"/>
      <c r="AH17" s="4"/>
      <c r="AI17" s="3"/>
      <c r="AJ17" s="2"/>
      <c r="AK17" s="2"/>
      <c r="AL17" s="2"/>
      <c r="AM17" s="4"/>
      <c r="AN17" s="5"/>
      <c r="AO17" s="5"/>
    </row>
    <row r="18" spans="1:41" s="78" customFormat="1" x14ac:dyDescent="0.25">
      <c r="A18" s="86"/>
      <c r="B18" s="13"/>
      <c r="C18" s="13" cm="1">
        <f t="array" ref="C18">SUM(LARGE(H18:Z18,{1,2,3}))</f>
        <v>185.833</v>
      </c>
      <c r="D18" t="s">
        <v>463</v>
      </c>
      <c r="E18" s="60" t="s">
        <v>464</v>
      </c>
      <c r="F18" s="60" t="s">
        <v>467</v>
      </c>
      <c r="G18" s="47" t="s">
        <v>49</v>
      </c>
      <c r="H18" s="18"/>
      <c r="I18" s="18"/>
      <c r="J18" s="13"/>
      <c r="K18" s="13"/>
      <c r="L18" s="13"/>
      <c r="M18" s="13"/>
      <c r="N18" s="13"/>
      <c r="O18" s="13"/>
      <c r="P18" s="18"/>
      <c r="Q18" s="13"/>
      <c r="R18" s="18"/>
      <c r="S18" s="13"/>
      <c r="T18" s="34">
        <v>61.5</v>
      </c>
      <c r="U18" s="35">
        <v>59</v>
      </c>
      <c r="V18" s="2"/>
      <c r="W18" s="35">
        <v>65.332999999999998</v>
      </c>
      <c r="X18" s="2"/>
      <c r="Y18" s="3"/>
      <c r="Z18" s="3"/>
      <c r="AA18" s="3"/>
      <c r="AB18" s="3"/>
      <c r="AC18" s="3"/>
      <c r="AD18" s="3"/>
      <c r="AE18" s="2"/>
      <c r="AF18" s="2"/>
      <c r="AG18" s="2"/>
      <c r="AH18" s="4"/>
      <c r="AI18" s="3"/>
      <c r="AJ18" s="2"/>
      <c r="AK18" s="2"/>
      <c r="AL18" s="2"/>
      <c r="AM18" s="4"/>
      <c r="AN18" s="5"/>
      <c r="AO18" s="5"/>
    </row>
    <row r="19" spans="1:41" s="78" customFormat="1" x14ac:dyDescent="0.25">
      <c r="A19" s="85"/>
      <c r="B19" s="13" t="e" cm="1">
        <f t="array" ref="B19">SUM(LARGE(H19:Z19,{1,2,3,4}))</f>
        <v>#NUM!</v>
      </c>
      <c r="C19" s="13" cm="1">
        <f t="array" ref="C19">SUM(LARGE(H19:Z19,{1,2,3}))</f>
        <v>173.99966666666666</v>
      </c>
      <c r="D19" t="s">
        <v>155</v>
      </c>
      <c r="E19" s="60" t="s">
        <v>72</v>
      </c>
      <c r="F19" s="60" t="s">
        <v>73</v>
      </c>
      <c r="G19" s="47" t="s">
        <v>49</v>
      </c>
      <c r="H19" s="18">
        <f>174.5/300*100</f>
        <v>58.166666666666664</v>
      </c>
      <c r="I19" s="13"/>
      <c r="J19" s="13">
        <f>165/300*100</f>
        <v>55.000000000000007</v>
      </c>
      <c r="K19" s="13"/>
      <c r="L19" s="13"/>
      <c r="M19" s="18"/>
      <c r="N19" s="13"/>
      <c r="O19" s="18"/>
      <c r="P19" s="13">
        <v>60.832999999999998</v>
      </c>
      <c r="Q19" s="18"/>
      <c r="R19" s="13"/>
      <c r="S19" s="13"/>
      <c r="T19" s="35"/>
      <c r="U19" s="35"/>
      <c r="V19" s="2"/>
      <c r="W19" s="2"/>
      <c r="X19" s="2"/>
      <c r="Y19" s="3"/>
      <c r="Z19" s="3"/>
      <c r="AA19" s="3"/>
      <c r="AB19" s="3"/>
      <c r="AC19" s="3"/>
      <c r="AD19" s="3"/>
      <c r="AE19" s="2"/>
      <c r="AF19" s="2"/>
      <c r="AG19" s="2"/>
      <c r="AH19" s="4"/>
      <c r="AI19" s="3"/>
      <c r="AJ19" s="2"/>
      <c r="AK19" s="2"/>
      <c r="AL19" s="2"/>
      <c r="AM19" s="4"/>
      <c r="AN19" s="5"/>
      <c r="AO19" s="5"/>
    </row>
    <row r="20" spans="1:41" x14ac:dyDescent="0.25">
      <c r="A20" s="5"/>
      <c r="B20" s="22" t="e" cm="1">
        <f t="array" ref="B20">SUM(LARGE(H20:Z20,{1,2,3,4}))</f>
        <v>#NUM!</v>
      </c>
      <c r="C20" s="42" t="e" cm="1">
        <f t="array" ref="C20">SUM(LARGE(H20:Z20,{1,2,3}))</f>
        <v>#NUM!</v>
      </c>
      <c r="D20" t="s">
        <v>153</v>
      </c>
      <c r="E20" s="60" t="s">
        <v>66</v>
      </c>
      <c r="F20" s="60" t="s">
        <v>67</v>
      </c>
      <c r="G20" s="26" t="s">
        <v>55</v>
      </c>
      <c r="H20" s="18">
        <f>183.5/300*100</f>
        <v>61.166666666666671</v>
      </c>
      <c r="I20" s="53"/>
      <c r="J20" s="45">
        <f>195/300*100</f>
        <v>65</v>
      </c>
      <c r="Q20" s="22"/>
      <c r="W20" s="16"/>
      <c r="X20" s="16"/>
      <c r="Y20" s="12"/>
      <c r="Z20" s="6"/>
      <c r="AA20" s="6"/>
      <c r="AB20" s="6"/>
      <c r="AC20" s="6"/>
      <c r="AD20" s="6"/>
      <c r="AE20" s="10"/>
      <c r="AF20" s="10"/>
    </row>
    <row r="21" spans="1:41" x14ac:dyDescent="0.25">
      <c r="A21" s="5"/>
      <c r="B21" s="22"/>
      <c r="C21" s="42" t="e" cm="1">
        <f t="array" ref="C21">SUM(LARGE(H21:Z21,{1,2,3}))</f>
        <v>#NUM!</v>
      </c>
      <c r="D21" t="s">
        <v>433</v>
      </c>
      <c r="E21" t="s">
        <v>434</v>
      </c>
      <c r="F21" t="s">
        <v>436</v>
      </c>
      <c r="G21" s="26" t="s">
        <v>55</v>
      </c>
      <c r="H21" s="41"/>
      <c r="J21" s="45"/>
      <c r="O21" s="18"/>
      <c r="Q21" s="18"/>
      <c r="R21" s="18"/>
      <c r="S21" s="18">
        <v>62.167000000000002</v>
      </c>
      <c r="T21" s="34"/>
      <c r="U21" s="35">
        <v>51.5</v>
      </c>
    </row>
    <row r="22" spans="1:41" x14ac:dyDescent="0.25">
      <c r="A22" s="5"/>
      <c r="B22" s="22" t="e" cm="1">
        <f t="array" ref="B22">SUM(LARGE(H22:Z22,{1,2,3,4}))</f>
        <v>#NUM!</v>
      </c>
      <c r="C22" s="42" t="e" cm="1">
        <f t="array" ref="C22">SUM(LARGE(H22:Z22,{1,2,3}))</f>
        <v>#NUM!</v>
      </c>
      <c r="D22" t="s">
        <v>205</v>
      </c>
      <c r="E22" s="60" t="s">
        <v>206</v>
      </c>
      <c r="F22" s="60" t="s">
        <v>213</v>
      </c>
      <c r="G22" s="26" t="s">
        <v>49</v>
      </c>
      <c r="H22" s="18"/>
      <c r="I22" s="18">
        <v>60</v>
      </c>
      <c r="J22" s="18"/>
      <c r="M22" s="18"/>
      <c r="T22" s="35"/>
      <c r="U22" s="35"/>
    </row>
    <row r="23" spans="1:41" x14ac:dyDescent="0.25">
      <c r="B23" s="22" t="e" cm="1">
        <f t="array" ref="B23">SUM(LARGE(H23:Z23,{1,2,3,4}))</f>
        <v>#NUM!</v>
      </c>
      <c r="C23" s="42" t="e" cm="1">
        <f t="array" ref="C23">SUM(LARGE(H23:Z23,{1,2,3}))</f>
        <v>#NUM!</v>
      </c>
      <c r="D23" t="s">
        <v>341</v>
      </c>
      <c r="E23" s="60" t="s">
        <v>342</v>
      </c>
      <c r="F23" s="60" t="s">
        <v>343</v>
      </c>
      <c r="G23" s="26" t="s">
        <v>49</v>
      </c>
      <c r="H23" s="18"/>
      <c r="I23" s="18"/>
      <c r="J23" s="45"/>
      <c r="M23" s="13">
        <v>63.167000000000002</v>
      </c>
    </row>
    <row r="24" spans="1:41" x14ac:dyDescent="0.25">
      <c r="A24" s="5"/>
      <c r="B24" s="22"/>
      <c r="C24" s="42" t="e" cm="1">
        <f t="array" ref="C24">SUM(LARGE(H24:Z24,{1,2,3}))</f>
        <v>#NUM!</v>
      </c>
      <c r="D24" t="s">
        <v>461</v>
      </c>
      <c r="E24" s="60" t="s">
        <v>462</v>
      </c>
      <c r="F24" s="60" t="s">
        <v>466</v>
      </c>
      <c r="G24" s="26" t="s">
        <v>49</v>
      </c>
      <c r="H24" s="18"/>
      <c r="I24" s="18"/>
      <c r="J24" s="45"/>
      <c r="P24" s="18"/>
      <c r="R24" s="18"/>
      <c r="T24" s="34">
        <v>65</v>
      </c>
    </row>
    <row r="25" spans="1:41" x14ac:dyDescent="0.25">
      <c r="B25" s="22" t="e" cm="1">
        <f t="array" ref="B25">SUM(LARGE(H25:Z25,{1,2,3,4}))</f>
        <v>#NUM!</v>
      </c>
      <c r="C25" s="42" t="e" cm="1">
        <f t="array" ref="C25">SUM(LARGE(H25:Z25,{1,2,3}))</f>
        <v>#NUM!</v>
      </c>
      <c r="D25" t="s">
        <v>203</v>
      </c>
      <c r="E25" s="60" t="s">
        <v>204</v>
      </c>
      <c r="F25" s="60" t="s">
        <v>212</v>
      </c>
      <c r="G25" s="26" t="s">
        <v>55</v>
      </c>
      <c r="H25" s="18"/>
      <c r="I25" s="18">
        <v>59.167000000000002</v>
      </c>
      <c r="J25" s="45"/>
      <c r="R25" s="36"/>
      <c r="S25" s="36"/>
      <c r="T25" s="35"/>
      <c r="U25" s="35"/>
    </row>
  </sheetData>
  <sortState xmlns:xlrd2="http://schemas.microsoft.com/office/spreadsheetml/2017/richdata2" ref="A2:AO19">
    <sortCondition descending="1" ref="C2:C19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1523F-9D5E-416B-917E-664CEC6CE76A}">
  <dimension ref="A1:AO57"/>
  <sheetViews>
    <sheetView showGridLines="0" zoomScaleNormal="100" workbookViewId="0">
      <pane ySplit="1" topLeftCell="A2" activePane="bottomLeft" state="frozen"/>
      <selection pane="bottomLeft" activeCell="I16" sqref="I16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19" width="11.28515625" style="13" customWidth="1"/>
    <col min="20" max="21" width="9.140625" style="13" customWidth="1"/>
    <col min="22" max="22" width="9" style="2" customWidth="1"/>
    <col min="23" max="23" width="8.85546875" style="2" customWidth="1"/>
    <col min="24" max="24" width="6" style="2" customWidth="1"/>
    <col min="25" max="25" width="8" style="3" customWidth="1"/>
    <col min="26" max="26" width="7.28515625" style="3" customWidth="1"/>
    <col min="27" max="27" width="5.85546875" style="3" customWidth="1"/>
    <col min="28" max="28" width="7.140625" style="3" customWidth="1"/>
    <col min="29" max="29" width="7.7109375" style="3" customWidth="1"/>
    <col min="30" max="30" width="7.140625" style="3" customWidth="1"/>
    <col min="31" max="31" width="8" style="2" customWidth="1"/>
    <col min="32" max="32" width="8.85546875" style="2" customWidth="1"/>
    <col min="33" max="33" width="6" style="2" customWidth="1"/>
    <col min="34" max="34" width="6.42578125" style="4" customWidth="1"/>
    <col min="35" max="35" width="7.140625" style="3" customWidth="1"/>
    <col min="36" max="36" width="7.140625" style="2" customWidth="1"/>
    <col min="37" max="37" width="6.28515625" style="2" customWidth="1"/>
    <col min="38" max="38" width="10.5703125" style="2" customWidth="1"/>
    <col min="39" max="39" width="7.140625" style="4" customWidth="1"/>
    <col min="40" max="40" width="7.140625" style="5" customWidth="1"/>
    <col min="41" max="41" width="18.5703125" style="5" customWidth="1"/>
    <col min="42" max="16384" width="9.140625" style="5"/>
  </cols>
  <sheetData>
    <row r="1" spans="1:41" ht="24" x14ac:dyDescent="0.25">
      <c r="A1" s="30" t="s">
        <v>3</v>
      </c>
      <c r="B1" s="19" t="s">
        <v>2</v>
      </c>
      <c r="C1" s="20" t="s">
        <v>5</v>
      </c>
      <c r="D1" s="29" t="s">
        <v>0</v>
      </c>
      <c r="E1" s="58" t="s">
        <v>4</v>
      </c>
      <c r="F1" s="58" t="s">
        <v>1</v>
      </c>
      <c r="G1" s="58" t="s">
        <v>13</v>
      </c>
      <c r="H1" s="59" t="s">
        <v>15</v>
      </c>
      <c r="I1" s="32" t="s">
        <v>16</v>
      </c>
      <c r="J1" s="32" t="s">
        <v>17</v>
      </c>
      <c r="K1" s="32" t="s">
        <v>18</v>
      </c>
      <c r="L1" s="32" t="s">
        <v>19</v>
      </c>
      <c r="M1" s="32" t="s">
        <v>20</v>
      </c>
      <c r="N1" s="32" t="s">
        <v>8</v>
      </c>
      <c r="O1" s="51" t="s">
        <v>21</v>
      </c>
      <c r="P1" s="32" t="s">
        <v>10</v>
      </c>
      <c r="Q1" s="32" t="s">
        <v>22</v>
      </c>
      <c r="R1" s="32" t="s">
        <v>23</v>
      </c>
      <c r="S1" s="32" t="s">
        <v>7</v>
      </c>
      <c r="T1" s="32" t="s">
        <v>25</v>
      </c>
      <c r="U1" s="32" t="s">
        <v>24</v>
      </c>
      <c r="V1" s="31" t="s">
        <v>6</v>
      </c>
      <c r="W1" s="31" t="s">
        <v>9</v>
      </c>
      <c r="X1" s="31"/>
      <c r="Y1" s="31"/>
      <c r="Z1" s="31"/>
      <c r="AA1" s="31"/>
      <c r="AB1" s="31"/>
      <c r="AC1" s="31"/>
      <c r="AD1" s="31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</row>
    <row r="2" spans="1:41" x14ac:dyDescent="0.25">
      <c r="A2" s="68" t="s">
        <v>505</v>
      </c>
      <c r="B2" s="22" cm="1">
        <f t="array" ref="B2">SUM(LARGE(H2:Z2,{1,2,3,4}))</f>
        <v>264.83266666666668</v>
      </c>
      <c r="C2" s="22" cm="1">
        <f t="array" ref="C2">SUM(LARGE(H2:Z2,{1,2,3}))</f>
        <v>203.666</v>
      </c>
      <c r="D2" s="41" t="s">
        <v>157</v>
      </c>
      <c r="E2" s="26" t="s">
        <v>41</v>
      </c>
      <c r="F2" s="26" t="s">
        <v>114</v>
      </c>
      <c r="G2" s="26" t="s">
        <v>38</v>
      </c>
      <c r="H2" s="18">
        <f>183.5/300*100</f>
        <v>61.166666666666671</v>
      </c>
      <c r="J2" s="13">
        <f>174.5/300*100</f>
        <v>58.166666666666664</v>
      </c>
      <c r="L2" s="13">
        <v>64.832999999999998</v>
      </c>
      <c r="M2" s="18"/>
      <c r="P2" s="13">
        <v>69.332999999999998</v>
      </c>
      <c r="Q2" s="18"/>
      <c r="R2" s="18"/>
      <c r="S2" s="18"/>
      <c r="T2" s="34"/>
      <c r="U2" s="13">
        <v>69.5</v>
      </c>
      <c r="V2" s="4"/>
    </row>
    <row r="3" spans="1:41" x14ac:dyDescent="0.25">
      <c r="A3" s="68" t="s">
        <v>505</v>
      </c>
      <c r="B3" s="22" cm="1">
        <f t="array" ref="B3">SUM(LARGE(H3:Z3,{1,2,3,4}))</f>
        <v>262</v>
      </c>
      <c r="C3" s="22" cm="1">
        <f t="array" ref="C3">SUM(LARGE(H3:Z3,{1,2,3}))</f>
        <v>198.833</v>
      </c>
      <c r="D3" s="41" t="s">
        <v>158</v>
      </c>
      <c r="E3" s="26" t="s">
        <v>115</v>
      </c>
      <c r="F3" s="26" t="s">
        <v>116</v>
      </c>
      <c r="G3" s="26" t="s">
        <v>46</v>
      </c>
      <c r="H3" s="18">
        <f>173.5/300*100</f>
        <v>57.833333333333336</v>
      </c>
      <c r="J3" s="13">
        <f>186.5/300*100</f>
        <v>62.166666666666671</v>
      </c>
      <c r="K3" s="41"/>
      <c r="M3" s="18"/>
      <c r="N3" s="13">
        <v>63.167000000000002</v>
      </c>
      <c r="O3" s="18"/>
      <c r="P3" s="13">
        <v>65.832999999999998</v>
      </c>
      <c r="Q3" s="13">
        <v>66</v>
      </c>
      <c r="R3" s="18"/>
      <c r="S3" s="18"/>
      <c r="U3" s="13">
        <v>67</v>
      </c>
    </row>
    <row r="4" spans="1:41" x14ac:dyDescent="0.25">
      <c r="A4" s="68" t="s">
        <v>505</v>
      </c>
      <c r="B4" s="22" t="e" cm="1">
        <f t="array" ref="B4">SUM(LARGE(I4:Z4,{1,2,3,4}))</f>
        <v>#NUM!</v>
      </c>
      <c r="C4" s="22" cm="1">
        <f t="array" ref="C4">SUM(LARGE(I4:Z4,{1,2,3}))</f>
        <v>196.99933333333334</v>
      </c>
      <c r="D4" s="41" t="s">
        <v>159</v>
      </c>
      <c r="E4" s="26" t="s">
        <v>119</v>
      </c>
      <c r="F4" s="26" t="s">
        <v>120</v>
      </c>
      <c r="G4" s="26" t="s">
        <v>46</v>
      </c>
      <c r="H4" s="18">
        <f>172.5/300*100</f>
        <v>57.499999999999993</v>
      </c>
      <c r="J4" s="13">
        <f>191.5/300*100</f>
        <v>63.833333333333329</v>
      </c>
      <c r="L4" s="13">
        <v>69.332999999999998</v>
      </c>
      <c r="M4" s="36"/>
      <c r="O4" s="13">
        <v>63.832999999999998</v>
      </c>
      <c r="V4" s="13"/>
    </row>
    <row r="5" spans="1:41" x14ac:dyDescent="0.25">
      <c r="A5" s="68" t="s">
        <v>505</v>
      </c>
      <c r="B5" s="22" cm="1">
        <f t="array" ref="B5">SUM(LARGE(I5:Z5,{1,2,3,4}))</f>
        <v>247.16566666666665</v>
      </c>
      <c r="C5" s="22" cm="1">
        <f t="array" ref="C5">SUM(LARGE(I5:Z5,{1,2,3}))</f>
        <v>188.499</v>
      </c>
      <c r="D5" s="41" t="s">
        <v>160</v>
      </c>
      <c r="E5" s="26" t="s">
        <v>121</v>
      </c>
      <c r="F5" s="26" t="s">
        <v>122</v>
      </c>
      <c r="G5" s="26" t="s">
        <v>46</v>
      </c>
      <c r="H5" s="18">
        <f>172.5/300*100</f>
        <v>57.499999999999993</v>
      </c>
      <c r="J5" s="13">
        <f>176/300*100</f>
        <v>58.666666666666664</v>
      </c>
      <c r="N5" s="13">
        <v>62.332999999999998</v>
      </c>
      <c r="O5" s="13">
        <v>61.832999999999998</v>
      </c>
      <c r="P5" s="13">
        <v>64.332999999999998</v>
      </c>
      <c r="V5" s="13"/>
    </row>
    <row r="6" spans="1:41" x14ac:dyDescent="0.25">
      <c r="A6" s="5"/>
      <c r="B6" s="22" t="e" cm="1">
        <f t="array" ref="B6">SUM(LARGE(H6:Z6,{1,2,3,4}))</f>
        <v>#NUM!</v>
      </c>
      <c r="C6" s="42" t="e" cm="1">
        <f t="array" ref="C6">SUM(LARGE(H6:Z6,{1,2,3}))</f>
        <v>#NUM!</v>
      </c>
      <c r="D6" s="41" t="s">
        <v>215</v>
      </c>
      <c r="E6" s="37" t="s">
        <v>216</v>
      </c>
      <c r="F6" s="37" t="s">
        <v>217</v>
      </c>
      <c r="G6" s="5" t="s">
        <v>46</v>
      </c>
      <c r="I6" s="65">
        <v>57.167000000000002</v>
      </c>
      <c r="K6" s="22"/>
      <c r="V6" s="18"/>
    </row>
    <row r="7" spans="1:41" x14ac:dyDescent="0.25">
      <c r="A7" s="5"/>
      <c r="B7" s="22" t="e" cm="1">
        <f t="array" ref="B7">SUM(LARGE(H7:Z7,{1,2,3,4}))</f>
        <v>#NUM!</v>
      </c>
      <c r="C7" s="42" t="e" cm="1">
        <f t="array" ref="C7">SUM(LARGE(H7:Z7,{1,2,3}))</f>
        <v>#NUM!</v>
      </c>
      <c r="D7" s="41"/>
      <c r="E7" s="47" t="s">
        <v>266</v>
      </c>
      <c r="F7" s="47" t="s">
        <v>267</v>
      </c>
      <c r="G7" s="5" t="s">
        <v>38</v>
      </c>
      <c r="H7" s="18"/>
      <c r="I7" s="52"/>
      <c r="K7" s="13">
        <f>194/300*100</f>
        <v>64.666666666666657</v>
      </c>
      <c r="L7" s="36"/>
      <c r="M7" s="36"/>
    </row>
    <row r="8" spans="1:41" x14ac:dyDescent="0.25">
      <c r="B8" s="22"/>
      <c r="C8" s="22"/>
      <c r="E8" s="26"/>
      <c r="F8" s="26"/>
      <c r="G8" s="26"/>
    </row>
    <row r="9" spans="1:41" x14ac:dyDescent="0.25">
      <c r="A9" s="25"/>
      <c r="B9" s="22"/>
      <c r="C9" s="22"/>
      <c r="E9" s="26"/>
      <c r="F9" s="26"/>
      <c r="G9" s="26"/>
      <c r="J9" s="36"/>
      <c r="L9" s="36"/>
      <c r="M9" s="36"/>
      <c r="V9" s="13"/>
    </row>
    <row r="10" spans="1:41" x14ac:dyDescent="0.25">
      <c r="B10" s="22"/>
      <c r="C10" s="22"/>
      <c r="D10" s="5"/>
      <c r="E10" s="26"/>
      <c r="F10" s="26"/>
      <c r="G10" s="26"/>
      <c r="J10" s="36"/>
      <c r="L10" s="36"/>
      <c r="M10" s="36"/>
      <c r="T10" s="14"/>
      <c r="U10" s="14"/>
    </row>
    <row r="11" spans="1:41" x14ac:dyDescent="0.25">
      <c r="B11" s="22"/>
      <c r="C11" s="22"/>
      <c r="E11" s="26"/>
      <c r="F11" s="26"/>
      <c r="G11" s="26"/>
      <c r="J11" s="36"/>
      <c r="L11" s="36"/>
      <c r="M11" s="36"/>
    </row>
    <row r="12" spans="1:41" x14ac:dyDescent="0.25">
      <c r="A12" s="25"/>
      <c r="B12" s="22"/>
      <c r="C12" s="22"/>
      <c r="D12" s="5"/>
      <c r="E12" s="26"/>
      <c r="F12" s="26"/>
      <c r="G12" s="26"/>
      <c r="J12" s="36"/>
      <c r="L12" s="36"/>
      <c r="M12" s="36"/>
      <c r="T12" s="35"/>
      <c r="U12" s="35"/>
      <c r="W12" s="4"/>
      <c r="X12" s="4"/>
      <c r="Y12" s="17"/>
      <c r="AB12" s="6"/>
      <c r="AE12" s="10"/>
      <c r="AF12" s="10"/>
    </row>
    <row r="13" spans="1:41" x14ac:dyDescent="0.25">
      <c r="A13" s="5"/>
      <c r="B13" s="22"/>
      <c r="C13" s="22"/>
      <c r="D13" s="41"/>
      <c r="E13" s="26"/>
      <c r="F13" s="26"/>
      <c r="G13" s="26"/>
      <c r="J13" s="36"/>
      <c r="L13" s="36"/>
      <c r="M13" s="36"/>
      <c r="T13" s="35"/>
      <c r="U13" s="35"/>
      <c r="V13" s="18"/>
    </row>
    <row r="14" spans="1:41" x14ac:dyDescent="0.25">
      <c r="A14" s="5"/>
      <c r="B14" s="22"/>
      <c r="C14" s="22"/>
      <c r="D14" s="41"/>
      <c r="E14" s="26"/>
      <c r="F14" s="26"/>
      <c r="G14" s="26"/>
      <c r="L14" s="36"/>
      <c r="M14" s="36"/>
      <c r="W14" s="16"/>
      <c r="X14" s="16"/>
      <c r="Y14" s="12"/>
      <c r="Z14" s="6"/>
      <c r="AA14" s="6"/>
      <c r="AB14" s="6"/>
      <c r="AC14" s="6"/>
      <c r="AD14" s="6"/>
      <c r="AE14" s="10"/>
      <c r="AF14" s="10"/>
    </row>
    <row r="15" spans="1:41" x14ac:dyDescent="0.25">
      <c r="A15" s="25"/>
      <c r="B15" s="22"/>
      <c r="C15" s="22"/>
      <c r="D15" s="5"/>
      <c r="E15" s="26"/>
      <c r="F15" s="26"/>
      <c r="G15" s="26"/>
      <c r="J15" s="36"/>
      <c r="L15" s="36"/>
      <c r="M15" s="36"/>
      <c r="O15" s="18"/>
      <c r="P15" s="18"/>
      <c r="Q15" s="18"/>
      <c r="R15" s="18"/>
      <c r="S15" s="18"/>
      <c r="T15" s="34"/>
      <c r="U15" s="34"/>
      <c r="V15" s="18"/>
    </row>
    <row r="16" spans="1:41" x14ac:dyDescent="0.25">
      <c r="A16" s="5"/>
      <c r="B16" s="22"/>
      <c r="C16" s="22"/>
      <c r="E16" s="26"/>
      <c r="F16" s="26"/>
      <c r="G16" s="26"/>
      <c r="J16" s="36"/>
      <c r="L16" s="36"/>
      <c r="M16" s="36"/>
      <c r="O16" s="36"/>
      <c r="Q16" s="36"/>
      <c r="R16" s="36"/>
      <c r="S16" s="36"/>
      <c r="T16" s="14"/>
    </row>
    <row r="17" spans="1:32" x14ac:dyDescent="0.25">
      <c r="A17" s="5"/>
      <c r="B17" s="22"/>
      <c r="C17" s="22"/>
      <c r="D17" s="5"/>
      <c r="E17" s="26"/>
      <c r="F17" s="26"/>
      <c r="G17" s="26"/>
      <c r="J17" s="36"/>
      <c r="L17" s="36"/>
      <c r="M17" s="36"/>
      <c r="P17" s="18"/>
      <c r="Q17" s="18"/>
      <c r="S17" s="18"/>
      <c r="T17" s="34"/>
      <c r="U17" s="34"/>
    </row>
    <row r="18" spans="1:32" x14ac:dyDescent="0.25">
      <c r="A18" s="5"/>
      <c r="B18" s="22"/>
      <c r="C18" s="22"/>
      <c r="E18" s="26"/>
      <c r="F18" s="26"/>
      <c r="G18" s="26"/>
      <c r="J18" s="36"/>
      <c r="L18" s="36"/>
      <c r="M18" s="36"/>
      <c r="O18" s="14"/>
      <c r="Q18" s="14"/>
      <c r="R18" s="14"/>
      <c r="S18" s="14"/>
    </row>
    <row r="19" spans="1:32" x14ac:dyDescent="0.25">
      <c r="A19" s="5"/>
      <c r="B19" s="22"/>
      <c r="C19" s="22"/>
      <c r="D19" s="41"/>
      <c r="E19" s="26"/>
      <c r="F19" s="26"/>
      <c r="G19" s="26"/>
      <c r="H19" s="18"/>
      <c r="I19" s="18"/>
      <c r="J19" s="18"/>
      <c r="L19" s="36"/>
      <c r="M19" s="36"/>
      <c r="P19" s="18"/>
      <c r="R19" s="18"/>
      <c r="S19" s="18"/>
      <c r="T19" s="34"/>
      <c r="U19" s="34"/>
      <c r="W19" s="4"/>
      <c r="X19" s="4"/>
      <c r="Y19" s="17"/>
      <c r="Z19" s="6"/>
      <c r="AA19" s="6"/>
      <c r="AC19" s="6"/>
      <c r="AE19" s="10"/>
      <c r="AF19" s="10"/>
    </row>
    <row r="20" spans="1:32" x14ac:dyDescent="0.25">
      <c r="A20" s="5"/>
      <c r="B20" s="22"/>
      <c r="C20" s="22"/>
      <c r="E20" s="26"/>
      <c r="F20" s="26"/>
      <c r="G20" s="26"/>
      <c r="J20" s="36"/>
      <c r="L20" s="36"/>
      <c r="M20" s="36"/>
      <c r="T20" s="35"/>
      <c r="U20" s="35"/>
    </row>
    <row r="21" spans="1:32" x14ac:dyDescent="0.25">
      <c r="A21" s="5"/>
      <c r="B21" s="22"/>
      <c r="C21" s="22"/>
      <c r="D21" s="5"/>
      <c r="E21" s="26"/>
      <c r="F21" s="26"/>
      <c r="G21" s="26"/>
      <c r="J21" s="36"/>
      <c r="L21" s="36"/>
      <c r="M21" s="36"/>
      <c r="O21" s="18"/>
      <c r="P21" s="18"/>
      <c r="Q21" s="18"/>
      <c r="S21" s="18"/>
    </row>
    <row r="22" spans="1:32" x14ac:dyDescent="0.25">
      <c r="A22" s="5"/>
      <c r="B22" s="22"/>
      <c r="C22" s="22"/>
      <c r="E22" s="26"/>
      <c r="F22" s="26"/>
      <c r="G22" s="26"/>
      <c r="J22" s="36"/>
      <c r="L22" s="36"/>
      <c r="M22" s="36"/>
    </row>
    <row r="23" spans="1:32" x14ac:dyDescent="0.25">
      <c r="A23" s="5"/>
      <c r="B23" s="22"/>
      <c r="C23" s="22"/>
      <c r="E23" s="26"/>
      <c r="F23" s="26"/>
      <c r="G23" s="26"/>
      <c r="W23" s="16"/>
      <c r="X23" s="16"/>
      <c r="Y23" s="12"/>
      <c r="Z23" s="6"/>
      <c r="AA23" s="6"/>
      <c r="AB23" s="6"/>
      <c r="AC23" s="6"/>
      <c r="AD23" s="6"/>
      <c r="AE23" s="10"/>
      <c r="AF23" s="10"/>
    </row>
    <row r="24" spans="1:32" x14ac:dyDescent="0.25">
      <c r="A24" s="5"/>
      <c r="B24" s="22"/>
      <c r="C24" s="22"/>
      <c r="D24" s="5"/>
      <c r="E24" s="26"/>
      <c r="F24" s="26"/>
      <c r="G24" s="26"/>
      <c r="J24" s="36"/>
      <c r="L24" s="36"/>
      <c r="M24" s="36"/>
    </row>
    <row r="25" spans="1:32" x14ac:dyDescent="0.25">
      <c r="A25" s="5"/>
      <c r="B25" s="22"/>
      <c r="C25" s="22"/>
      <c r="E25" s="26"/>
      <c r="F25" s="26"/>
      <c r="G25" s="26"/>
      <c r="L25" s="36"/>
      <c r="M25" s="36"/>
      <c r="V25" s="13"/>
    </row>
    <row r="26" spans="1:32" x14ac:dyDescent="0.25">
      <c r="A26" s="5"/>
      <c r="B26" s="22"/>
      <c r="C26" s="22"/>
      <c r="E26" s="26"/>
      <c r="F26" s="26"/>
      <c r="G26" s="26"/>
      <c r="V26" s="13"/>
    </row>
    <row r="27" spans="1:32" x14ac:dyDescent="0.25">
      <c r="B27" s="22"/>
      <c r="C27" s="22"/>
      <c r="E27" s="26"/>
      <c r="F27" s="26"/>
      <c r="G27" s="26"/>
      <c r="V27" s="18"/>
    </row>
    <row r="28" spans="1:32" x14ac:dyDescent="0.25">
      <c r="A28" s="5"/>
      <c r="B28" s="22"/>
      <c r="C28" s="22"/>
      <c r="D28" s="41"/>
      <c r="E28" s="26"/>
      <c r="F28" s="26"/>
      <c r="G28" s="26"/>
      <c r="J28" s="36"/>
      <c r="L28" s="36"/>
      <c r="M28" s="36"/>
      <c r="O28" s="18"/>
      <c r="P28" s="18"/>
      <c r="Q28" s="18"/>
      <c r="R28" s="18"/>
      <c r="T28" s="34"/>
      <c r="U28" s="34"/>
    </row>
    <row r="29" spans="1:32" x14ac:dyDescent="0.25">
      <c r="A29" s="5"/>
      <c r="B29" s="22"/>
      <c r="C29" s="22"/>
      <c r="D29" s="5"/>
      <c r="E29" s="26"/>
      <c r="F29" s="26"/>
      <c r="G29" s="26"/>
      <c r="J29" s="36"/>
      <c r="L29" s="36"/>
      <c r="M29" s="36"/>
      <c r="T29" s="35"/>
      <c r="U29" s="35"/>
      <c r="V29" s="15"/>
    </row>
    <row r="30" spans="1:32" x14ac:dyDescent="0.25">
      <c r="A30" s="5"/>
      <c r="B30" s="22"/>
      <c r="C30" s="22"/>
      <c r="D30" s="5"/>
      <c r="E30" s="26"/>
      <c r="F30" s="26"/>
      <c r="G30" s="26"/>
      <c r="J30" s="36"/>
      <c r="L30" s="36"/>
      <c r="M30" s="36"/>
    </row>
    <row r="31" spans="1:32" x14ac:dyDescent="0.25">
      <c r="A31" s="5"/>
      <c r="B31" s="22"/>
      <c r="C31" s="22"/>
      <c r="D31" s="5"/>
      <c r="E31" s="26"/>
      <c r="F31" s="26"/>
      <c r="G31" s="38"/>
      <c r="J31" s="36"/>
      <c r="T31" s="35"/>
      <c r="V31" s="4"/>
    </row>
    <row r="32" spans="1:32" x14ac:dyDescent="0.25">
      <c r="A32" s="5"/>
      <c r="B32" s="22"/>
      <c r="C32" s="22"/>
      <c r="E32" s="26"/>
      <c r="F32" s="26"/>
      <c r="G32" s="26"/>
      <c r="J32" s="36"/>
      <c r="L32" s="36"/>
      <c r="M32" s="36"/>
      <c r="O32" s="18"/>
      <c r="Q32" s="18"/>
      <c r="R32" s="18"/>
      <c r="S32" s="18"/>
      <c r="V32" s="13"/>
    </row>
    <row r="33" spans="1:22" x14ac:dyDescent="0.25">
      <c r="A33" s="5"/>
      <c r="B33" s="22"/>
      <c r="C33" s="22"/>
      <c r="D33" s="5"/>
      <c r="E33" s="26"/>
      <c r="F33" s="26"/>
      <c r="G33" s="5"/>
      <c r="J33" s="36"/>
      <c r="L33" s="36"/>
      <c r="M33" s="36"/>
    </row>
    <row r="34" spans="1:22" x14ac:dyDescent="0.25">
      <c r="A34" s="5"/>
      <c r="B34" s="22"/>
      <c r="C34" s="22"/>
      <c r="D34" s="41"/>
      <c r="E34" s="26"/>
      <c r="F34" s="26"/>
      <c r="G34" s="5"/>
      <c r="L34" s="36"/>
      <c r="M34" s="36"/>
      <c r="T34" s="14"/>
      <c r="U34" s="14"/>
      <c r="V34" s="15"/>
    </row>
    <row r="35" spans="1:22" x14ac:dyDescent="0.25">
      <c r="A35" s="5"/>
      <c r="B35" s="13"/>
      <c r="C35" s="13"/>
      <c r="D35" s="26"/>
      <c r="E35" s="26"/>
      <c r="F35" s="26"/>
      <c r="G35" s="5"/>
      <c r="J35" s="36"/>
      <c r="L35" s="36"/>
      <c r="M35" s="36"/>
      <c r="O35" s="18"/>
      <c r="P35" s="18"/>
      <c r="Q35" s="18"/>
      <c r="S35" s="18"/>
    </row>
    <row r="36" spans="1:22" x14ac:dyDescent="0.25">
      <c r="A36" s="25"/>
      <c r="B36" s="13"/>
      <c r="C36" s="13"/>
      <c r="D36" s="24"/>
      <c r="E36" s="26"/>
      <c r="F36" s="26"/>
      <c r="G36" s="5"/>
      <c r="J36" s="36"/>
      <c r="L36" s="36"/>
      <c r="M36" s="36"/>
      <c r="O36" s="18"/>
      <c r="P36" s="18"/>
      <c r="Q36" s="18"/>
      <c r="R36" s="18"/>
      <c r="S36" s="18"/>
      <c r="T36" s="34"/>
      <c r="U36" s="34"/>
      <c r="V36" s="18"/>
    </row>
    <row r="37" spans="1:22" x14ac:dyDescent="0.25">
      <c r="A37" s="5"/>
      <c r="B37" s="13"/>
      <c r="C37" s="13"/>
      <c r="D37" s="24"/>
      <c r="E37" s="26"/>
      <c r="F37" s="26"/>
      <c r="G37" s="5"/>
      <c r="J37" s="36"/>
      <c r="L37" s="36"/>
      <c r="M37" s="36"/>
      <c r="P37" s="18"/>
      <c r="Q37" s="18"/>
      <c r="R37" s="18"/>
      <c r="S37" s="18"/>
      <c r="V37" s="13"/>
    </row>
    <row r="38" spans="1:22" x14ac:dyDescent="0.25">
      <c r="A38" s="5"/>
      <c r="B38" s="13"/>
      <c r="C38" s="13"/>
      <c r="D38" s="24"/>
      <c r="E38" s="26"/>
      <c r="F38" s="26"/>
      <c r="G38" s="5"/>
      <c r="V38" s="18"/>
    </row>
    <row r="39" spans="1:22" x14ac:dyDescent="0.25">
      <c r="A39" s="5"/>
      <c r="B39" s="13"/>
      <c r="C39" s="13"/>
      <c r="D39" s="26"/>
      <c r="E39" s="26"/>
      <c r="F39" s="26"/>
      <c r="G39" s="5"/>
      <c r="J39" s="36"/>
      <c r="L39" s="36"/>
      <c r="M39" s="36"/>
      <c r="O39" s="18"/>
      <c r="P39" s="18"/>
      <c r="Q39" s="18"/>
      <c r="S39" s="18"/>
    </row>
    <row r="40" spans="1:22" x14ac:dyDescent="0.25">
      <c r="G40" s="5"/>
    </row>
    <row r="41" spans="1:22" x14ac:dyDescent="0.25">
      <c r="G41" s="5"/>
    </row>
    <row r="42" spans="1:22" x14ac:dyDescent="0.25">
      <c r="G42" s="5"/>
    </row>
    <row r="43" spans="1:22" x14ac:dyDescent="0.25">
      <c r="G43" s="41"/>
    </row>
    <row r="44" spans="1:22" x14ac:dyDescent="0.25">
      <c r="G44" s="5"/>
    </row>
    <row r="45" spans="1:22" x14ac:dyDescent="0.25">
      <c r="G45" s="5"/>
    </row>
    <row r="46" spans="1:22" x14ac:dyDescent="0.25">
      <c r="G46" s="5"/>
    </row>
    <row r="47" spans="1:22" x14ac:dyDescent="0.25">
      <c r="G47" s="5"/>
    </row>
    <row r="48" spans="1:22" x14ac:dyDescent="0.25">
      <c r="G48" s="5"/>
    </row>
    <row r="49" spans="7:7" x14ac:dyDescent="0.25">
      <c r="G49" s="5"/>
    </row>
    <row r="50" spans="7:7" x14ac:dyDescent="0.25">
      <c r="G50" s="5"/>
    </row>
    <row r="51" spans="7:7" x14ac:dyDescent="0.25">
      <c r="G51" s="5"/>
    </row>
    <row r="52" spans="7:7" x14ac:dyDescent="0.25">
      <c r="G52" s="5"/>
    </row>
    <row r="53" spans="7:7" x14ac:dyDescent="0.25">
      <c r="G53" s="5"/>
    </row>
    <row r="54" spans="7:7" x14ac:dyDescent="0.25">
      <c r="G54" s="5"/>
    </row>
    <row r="55" spans="7:7" x14ac:dyDescent="0.25">
      <c r="G55" s="5"/>
    </row>
    <row r="56" spans="7:7" x14ac:dyDescent="0.25">
      <c r="G56" s="41"/>
    </row>
    <row r="57" spans="7:7" x14ac:dyDescent="0.25">
      <c r="G57" s="5"/>
    </row>
  </sheetData>
  <sortState xmlns:xlrd2="http://schemas.microsoft.com/office/spreadsheetml/2017/richdata2" ref="A2:AO57">
    <sortCondition descending="1" ref="C2:C57"/>
  </sortState>
  <pageMargins left="0.25" right="0.25" top="0.75" bottom="0.75" header="0.3" footer="0.3"/>
  <pageSetup paperSize="9" orientation="landscape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18589-34D6-4F8D-A25B-A3B5B0639495}">
  <dimension ref="A1:AO58"/>
  <sheetViews>
    <sheetView workbookViewId="0">
      <pane ySplit="1" topLeftCell="A2" activePane="bottomLeft" state="frozen"/>
      <selection pane="bottomLeft" activeCell="A8" sqref="A8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19" width="11.28515625" style="13" customWidth="1"/>
    <col min="20" max="21" width="9.140625" style="13"/>
    <col min="22" max="22" width="9" style="2" customWidth="1"/>
    <col min="23" max="23" width="8.85546875" style="2" customWidth="1"/>
    <col min="24" max="24" width="6" style="2" customWidth="1"/>
    <col min="25" max="25" width="8" style="3" customWidth="1"/>
    <col min="26" max="26" width="7.28515625" style="3" customWidth="1"/>
    <col min="27" max="27" width="5.85546875" style="3" customWidth="1"/>
    <col min="28" max="28" width="7.140625" style="3" customWidth="1"/>
    <col min="29" max="29" width="7.7109375" style="3" customWidth="1"/>
    <col min="30" max="30" width="7.140625" style="3" customWidth="1"/>
    <col min="31" max="31" width="8" style="2" customWidth="1"/>
    <col min="32" max="32" width="8.85546875" style="2" customWidth="1"/>
    <col min="33" max="33" width="6" style="2" customWidth="1"/>
    <col min="34" max="34" width="6.42578125" style="4" customWidth="1"/>
    <col min="35" max="35" width="7.140625" style="3" customWidth="1"/>
    <col min="36" max="36" width="7.140625" style="2" customWidth="1"/>
    <col min="37" max="37" width="6.28515625" style="2" customWidth="1"/>
    <col min="38" max="38" width="10.5703125" style="2" customWidth="1"/>
    <col min="39" max="39" width="7.140625" style="4" customWidth="1"/>
    <col min="40" max="40" width="7.140625" style="5" customWidth="1"/>
    <col min="41" max="41" width="18.5703125" style="5" customWidth="1"/>
    <col min="42" max="16384" width="9.140625" style="5"/>
  </cols>
  <sheetData>
    <row r="1" spans="1:41" ht="24" x14ac:dyDescent="0.25">
      <c r="A1" s="30" t="s">
        <v>3</v>
      </c>
      <c r="B1" s="19" t="s">
        <v>2</v>
      </c>
      <c r="C1" s="20" t="s">
        <v>5</v>
      </c>
      <c r="D1" s="54" t="s">
        <v>0</v>
      </c>
      <c r="E1" s="61" t="s">
        <v>4</v>
      </c>
      <c r="F1" s="61" t="s">
        <v>1</v>
      </c>
      <c r="G1" s="61" t="s">
        <v>13</v>
      </c>
      <c r="H1" s="59" t="s">
        <v>15</v>
      </c>
      <c r="I1" s="59" t="s">
        <v>16</v>
      </c>
      <c r="J1" s="32" t="s">
        <v>17</v>
      </c>
      <c r="K1" s="32" t="s">
        <v>18</v>
      </c>
      <c r="L1" s="32" t="s">
        <v>19</v>
      </c>
      <c r="M1" s="32" t="s">
        <v>20</v>
      </c>
      <c r="N1" s="32" t="s">
        <v>8</v>
      </c>
      <c r="O1" s="51" t="s">
        <v>21</v>
      </c>
      <c r="P1" s="32" t="s">
        <v>10</v>
      </c>
      <c r="Q1" s="32" t="s">
        <v>22</v>
      </c>
      <c r="R1" s="32" t="s">
        <v>23</v>
      </c>
      <c r="S1" s="32" t="s">
        <v>7</v>
      </c>
      <c r="T1" s="32" t="s">
        <v>25</v>
      </c>
      <c r="U1" s="32" t="s">
        <v>24</v>
      </c>
      <c r="V1" s="31" t="s">
        <v>6</v>
      </c>
      <c r="W1" s="31" t="s">
        <v>9</v>
      </c>
      <c r="X1" s="31"/>
      <c r="Y1" s="31"/>
      <c r="Z1" s="31"/>
      <c r="AA1" s="31"/>
      <c r="AB1" s="31"/>
      <c r="AC1" s="31"/>
      <c r="AD1" s="31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</row>
    <row r="2" spans="1:41" x14ac:dyDescent="0.25">
      <c r="A2" s="68" t="s">
        <v>505</v>
      </c>
      <c r="B2" s="22" cm="1">
        <f t="array" ref="B2">SUM(LARGE(H2:Z2,{1,2,3,4}))</f>
        <v>269.16700000000003</v>
      </c>
      <c r="C2" s="22" cm="1">
        <f t="array" ref="C2">SUM(LARGE(H2:Z2,{1,2,3}))</f>
        <v>204.167</v>
      </c>
      <c r="D2" t="s">
        <v>161</v>
      </c>
      <c r="E2" s="60" t="s">
        <v>74</v>
      </c>
      <c r="F2" s="60" t="s">
        <v>75</v>
      </c>
      <c r="G2" s="26" t="s">
        <v>49</v>
      </c>
      <c r="H2" s="18">
        <f>195/300*100</f>
        <v>65</v>
      </c>
      <c r="I2" s="18">
        <v>69.667000000000002</v>
      </c>
      <c r="J2" s="36"/>
      <c r="N2" s="13">
        <v>63.832999999999998</v>
      </c>
      <c r="Q2" s="13">
        <v>67</v>
      </c>
      <c r="S2" s="18"/>
      <c r="T2" s="34"/>
      <c r="U2" s="35">
        <v>64.667000000000002</v>
      </c>
      <c r="W2" s="35">
        <v>67.5</v>
      </c>
    </row>
    <row r="3" spans="1:41" x14ac:dyDescent="0.25">
      <c r="A3" s="68" t="s">
        <v>505</v>
      </c>
      <c r="B3" s="22" cm="1">
        <f t="array" ref="B3">SUM(LARGE(H3:Z3,{1,2,3,4}))</f>
        <v>267.83299999999997</v>
      </c>
      <c r="C3" s="22" cm="1">
        <f t="array" ref="C3">SUM(LARGE(H3:Z3,{1,2,3}))</f>
        <v>202.5</v>
      </c>
      <c r="D3" t="s">
        <v>162</v>
      </c>
      <c r="E3" s="60" t="s">
        <v>76</v>
      </c>
      <c r="F3" s="60" t="s">
        <v>77</v>
      </c>
      <c r="G3" s="26" t="s">
        <v>49</v>
      </c>
      <c r="H3" s="18">
        <f>190.5/300*100</f>
        <v>63.5</v>
      </c>
      <c r="I3" s="18">
        <v>67.332999999999998</v>
      </c>
      <c r="J3" s="41"/>
      <c r="K3" s="18"/>
      <c r="O3" s="13">
        <v>69</v>
      </c>
      <c r="P3" s="18"/>
      <c r="R3" s="13">
        <v>65.332999999999998</v>
      </c>
      <c r="W3" s="35">
        <v>66.167000000000002</v>
      </c>
      <c r="X3" s="16"/>
      <c r="Y3" s="12"/>
      <c r="Z3" s="6"/>
      <c r="AA3" s="6"/>
      <c r="AB3" s="6"/>
      <c r="AC3" s="6"/>
      <c r="AD3" s="6"/>
      <c r="AE3" s="10"/>
      <c r="AF3" s="10"/>
    </row>
    <row r="4" spans="1:41" x14ac:dyDescent="0.25">
      <c r="A4" s="68" t="s">
        <v>505</v>
      </c>
      <c r="B4" s="22" cm="1">
        <f t="array" ref="B4">SUM(LARGE(H4:Z4,{1,2,3,4}))</f>
        <v>259.166</v>
      </c>
      <c r="C4" s="22" cm="1">
        <f t="array" ref="C4">SUM(LARGE(H4:Z4,{1,2,3}))</f>
        <v>196.333</v>
      </c>
      <c r="D4" t="s">
        <v>362</v>
      </c>
      <c r="E4" s="60" t="s">
        <v>363</v>
      </c>
      <c r="F4" s="60" t="s">
        <v>364</v>
      </c>
      <c r="G4" s="47" t="s">
        <v>49</v>
      </c>
      <c r="H4" s="18"/>
      <c r="I4" s="18"/>
      <c r="J4" s="41"/>
      <c r="K4" s="18"/>
      <c r="N4" s="13">
        <v>62.667000000000002</v>
      </c>
      <c r="P4" s="18"/>
      <c r="R4" s="13">
        <v>63.832999999999998</v>
      </c>
      <c r="S4" s="13">
        <v>62.832999999999998</v>
      </c>
      <c r="T4" s="35">
        <v>63.332999999999998</v>
      </c>
      <c r="U4" s="35"/>
      <c r="W4" s="35">
        <v>69.167000000000002</v>
      </c>
      <c r="X4" s="4"/>
      <c r="Y4" s="17"/>
      <c r="Z4" s="17"/>
      <c r="AA4" s="17"/>
      <c r="AB4" s="17"/>
      <c r="AC4" s="17"/>
      <c r="AD4" s="17"/>
      <c r="AE4" s="4"/>
      <c r="AF4" s="4"/>
      <c r="AG4" s="4"/>
      <c r="AI4" s="17"/>
      <c r="AJ4" s="4"/>
      <c r="AK4" s="4"/>
      <c r="AL4" s="4"/>
    </row>
    <row r="5" spans="1:41" x14ac:dyDescent="0.25">
      <c r="A5" s="78" t="s">
        <v>511</v>
      </c>
      <c r="B5" s="22" t="e" cm="1">
        <f t="array" ref="B5">SUM(LARGE(H5:Z5,{1,2,3,4}))</f>
        <v>#NUM!</v>
      </c>
      <c r="C5" s="22" cm="1">
        <f t="array" ref="C5">SUM(LARGE(H5:Z5,{1,2,3}))</f>
        <v>192.333</v>
      </c>
      <c r="D5" t="s">
        <v>163</v>
      </c>
      <c r="E5" s="60" t="s">
        <v>78</v>
      </c>
      <c r="F5" s="60" t="s">
        <v>79</v>
      </c>
      <c r="G5" s="47" t="s">
        <v>49</v>
      </c>
      <c r="H5" s="18">
        <f>189/300*100</f>
        <v>63</v>
      </c>
      <c r="I5" s="41"/>
      <c r="J5" s="41"/>
      <c r="K5" s="18"/>
      <c r="N5" s="13">
        <v>60.5</v>
      </c>
      <c r="T5" s="35"/>
      <c r="U5" s="35"/>
      <c r="V5" s="15"/>
      <c r="W5" s="35">
        <v>68.832999999999998</v>
      </c>
    </row>
    <row r="6" spans="1:41" x14ac:dyDescent="0.25">
      <c r="A6" s="68" t="s">
        <v>505</v>
      </c>
      <c r="B6" s="22" t="e" cm="1">
        <f t="array" ref="B6">SUM(LARGE(H6:Z6,{1,2,3,4}))</f>
        <v>#NUM!</v>
      </c>
      <c r="C6" s="22" cm="1">
        <f t="array" ref="C6">SUM(LARGE(H6:Z6,{1,2,3}))</f>
        <v>188.83333333333334</v>
      </c>
      <c r="D6" t="s">
        <v>318</v>
      </c>
      <c r="E6" s="60" t="s">
        <v>272</v>
      </c>
      <c r="F6" s="60" t="s">
        <v>479</v>
      </c>
      <c r="G6" s="47" t="s">
        <v>49</v>
      </c>
      <c r="H6" s="18"/>
      <c r="I6" s="18"/>
      <c r="J6" s="36"/>
      <c r="K6" s="13">
        <f>181/300*100</f>
        <v>60.333333333333336</v>
      </c>
      <c r="L6" s="13">
        <v>63.667000000000002</v>
      </c>
      <c r="P6" s="18"/>
      <c r="T6" s="34">
        <v>64.832999999999998</v>
      </c>
      <c r="U6" s="35"/>
      <c r="V6" s="4"/>
    </row>
    <row r="7" spans="1:41" x14ac:dyDescent="0.25">
      <c r="A7" s="68" t="s">
        <v>505</v>
      </c>
      <c r="B7" s="22" t="e" cm="1">
        <f t="array" ref="B7">SUM(LARGE(H7:Z7,{1,2,3,4}))</f>
        <v>#NUM!</v>
      </c>
      <c r="C7" s="22" cm="1">
        <f t="array" ref="C7">SUM(LARGE(H7:Z7,{1,2,3}))</f>
        <v>183.501</v>
      </c>
      <c r="D7" s="41" t="s">
        <v>153</v>
      </c>
      <c r="E7" s="37" t="s">
        <v>66</v>
      </c>
      <c r="F7" s="37" t="s">
        <v>67</v>
      </c>
      <c r="G7" s="26" t="s">
        <v>55</v>
      </c>
      <c r="H7" s="18"/>
      <c r="I7" s="18"/>
      <c r="J7" s="18"/>
      <c r="K7" s="18"/>
      <c r="M7" s="13">
        <v>60.667000000000002</v>
      </c>
      <c r="N7" s="13">
        <v>60.167000000000002</v>
      </c>
      <c r="R7" s="13">
        <v>62.667000000000002</v>
      </c>
      <c r="W7" s="16"/>
      <c r="X7" s="16"/>
      <c r="Y7" s="12"/>
      <c r="Z7" s="6"/>
      <c r="AA7" s="6"/>
      <c r="AB7" s="6"/>
      <c r="AC7" s="6"/>
      <c r="AD7" s="11"/>
      <c r="AE7" s="3"/>
      <c r="AF7" s="3"/>
    </row>
    <row r="8" spans="1:41" x14ac:dyDescent="0.25">
      <c r="A8" s="78" t="s">
        <v>511</v>
      </c>
      <c r="B8" s="22" cm="1">
        <f t="array" ref="B8">SUM(LARGE(H8:Z8,{1,2,3,4}))</f>
        <v>241.834</v>
      </c>
      <c r="C8" s="22" cm="1">
        <f t="array" ref="C8">SUM(LARGE(H8:Z8,{1,2,3}))</f>
        <v>183.167</v>
      </c>
      <c r="D8" s="41" t="s">
        <v>218</v>
      </c>
      <c r="E8" s="66" t="s">
        <v>219</v>
      </c>
      <c r="F8" s="66" t="s">
        <v>220</v>
      </c>
      <c r="G8" s="26" t="s">
        <v>49</v>
      </c>
      <c r="H8" s="18"/>
      <c r="I8" s="18">
        <v>57.832999999999998</v>
      </c>
      <c r="J8" s="41"/>
      <c r="K8" s="18"/>
      <c r="L8" s="13">
        <v>61.332999999999998</v>
      </c>
      <c r="P8" s="18"/>
      <c r="Q8" s="13">
        <v>61.667000000000002</v>
      </c>
      <c r="S8" s="13">
        <v>60.167000000000002</v>
      </c>
      <c r="T8" s="34"/>
      <c r="U8" s="35">
        <v>57.167000000000002</v>
      </c>
      <c r="V8" s="35">
        <v>58.667000000000002</v>
      </c>
    </row>
    <row r="9" spans="1:41" x14ac:dyDescent="0.25">
      <c r="B9" s="22" t="e" cm="1">
        <f t="array" ref="B9">SUM(LARGE(H9:Z9,{1,2,3,4}))</f>
        <v>#NUM!</v>
      </c>
      <c r="C9" s="42" t="e" cm="1">
        <f t="array" ref="C9">SUM(LARGE(H9:Z9,{1,2,3}))</f>
        <v>#NUM!</v>
      </c>
      <c r="D9" t="s">
        <v>399</v>
      </c>
      <c r="E9" t="s">
        <v>400</v>
      </c>
      <c r="F9" t="s">
        <v>401</v>
      </c>
      <c r="G9" s="26" t="s">
        <v>49</v>
      </c>
      <c r="I9" s="52"/>
      <c r="J9" s="52"/>
      <c r="P9" s="13">
        <v>58.167000000000002</v>
      </c>
    </row>
    <row r="10" spans="1:41" x14ac:dyDescent="0.25">
      <c r="B10" s="22" t="e" cm="1">
        <f t="array" ref="B10">SUM(LARGE(H10:Z10,{1,2,3,4}))</f>
        <v>#NUM!</v>
      </c>
      <c r="C10" s="22" t="e" cm="1">
        <f t="array" ref="C10">SUM(LARGE(H10:Z10,{1,2,3}))</f>
        <v>#NUM!</v>
      </c>
      <c r="D10" t="s">
        <v>454</v>
      </c>
      <c r="E10" s="60" t="s">
        <v>455</v>
      </c>
      <c r="F10" s="60" t="s">
        <v>456</v>
      </c>
      <c r="G10" s="26" t="s">
        <v>49</v>
      </c>
      <c r="H10" s="72"/>
      <c r="I10" s="18"/>
      <c r="J10" s="41"/>
      <c r="K10" s="18"/>
      <c r="P10" s="18"/>
      <c r="R10" s="13">
        <v>57.832999999999998</v>
      </c>
    </row>
    <row r="11" spans="1:41" x14ac:dyDescent="0.25">
      <c r="A11" s="5"/>
      <c r="B11" s="22" t="e" cm="1">
        <f t="array" ref="B11">SUM(LARGE(H11:Z11,{1,2,3,4}))</f>
        <v>#NUM!</v>
      </c>
      <c r="C11" s="22" t="e" cm="1">
        <f t="array" ref="C11">SUM(LARGE(H11:Z11,{1,2,3}))</f>
        <v>#NUM!</v>
      </c>
      <c r="D11"/>
      <c r="E11" s="60" t="s">
        <v>270</v>
      </c>
      <c r="F11" s="60" t="s">
        <v>271</v>
      </c>
      <c r="G11" s="26" t="s">
        <v>55</v>
      </c>
      <c r="H11" s="18"/>
      <c r="I11" s="18"/>
      <c r="J11" s="36"/>
      <c r="K11" s="13">
        <f>202/300*100</f>
        <v>67.333333333333329</v>
      </c>
      <c r="R11" s="18"/>
      <c r="T11" s="34"/>
      <c r="U11" s="34"/>
      <c r="W11" s="16"/>
      <c r="X11" s="16"/>
      <c r="Y11" s="12"/>
      <c r="Z11" s="6"/>
      <c r="AA11" s="6"/>
      <c r="AB11" s="6"/>
      <c r="AC11" s="6"/>
      <c r="AD11" s="11"/>
      <c r="AE11" s="3"/>
      <c r="AF11" s="3"/>
    </row>
    <row r="12" spans="1:41" x14ac:dyDescent="0.25">
      <c r="A12" s="24"/>
      <c r="B12" s="22" t="e" cm="1">
        <f t="array" ref="B12">SUM(LARGE(H12:Z12,{1,2,3,4}))</f>
        <v>#NUM!</v>
      </c>
      <c r="C12" s="22" t="e" cm="1">
        <f t="array" ref="C12">SUM(LARGE(H12:Z12,{1,2,3}))</f>
        <v>#NUM!</v>
      </c>
      <c r="D12" t="s">
        <v>494</v>
      </c>
      <c r="E12" s="60" t="s">
        <v>495</v>
      </c>
      <c r="F12" s="60" t="s">
        <v>496</v>
      </c>
      <c r="G12" s="26" t="s">
        <v>49</v>
      </c>
      <c r="H12" s="18"/>
      <c r="I12" s="18"/>
      <c r="J12" s="36"/>
      <c r="P12" s="18"/>
      <c r="T12" s="34"/>
      <c r="U12" s="35">
        <v>62.667000000000002</v>
      </c>
      <c r="V12" s="4"/>
    </row>
    <row r="13" spans="1:41" x14ac:dyDescent="0.25">
      <c r="A13" s="25"/>
      <c r="B13" s="22"/>
      <c r="C13" s="22"/>
      <c r="D13" s="5"/>
      <c r="E13" s="26"/>
      <c r="F13" s="26"/>
      <c r="G13" s="26"/>
      <c r="J13" s="36"/>
      <c r="L13" s="36"/>
      <c r="M13" s="36"/>
      <c r="T13" s="35"/>
      <c r="U13" s="35"/>
      <c r="W13" s="4"/>
      <c r="X13" s="4"/>
      <c r="Y13" s="17"/>
      <c r="AB13" s="6"/>
      <c r="AE13" s="10"/>
      <c r="AF13" s="10"/>
    </row>
    <row r="14" spans="1:41" x14ac:dyDescent="0.25">
      <c r="A14" s="5"/>
      <c r="B14" s="22"/>
      <c r="C14" s="22"/>
      <c r="D14" s="41"/>
      <c r="E14" s="26"/>
      <c r="F14" s="26"/>
      <c r="G14" s="26"/>
      <c r="J14" s="36"/>
      <c r="L14" s="36"/>
      <c r="M14" s="36"/>
      <c r="T14" s="35"/>
      <c r="U14" s="35"/>
      <c r="V14" s="18"/>
    </row>
    <row r="15" spans="1:41" x14ac:dyDescent="0.25">
      <c r="A15" s="5"/>
      <c r="B15" s="22"/>
      <c r="C15" s="22"/>
      <c r="D15" s="41"/>
      <c r="E15" s="26"/>
      <c r="F15" s="26"/>
      <c r="G15" s="26"/>
      <c r="L15" s="36"/>
      <c r="M15" s="36"/>
      <c r="W15" s="16"/>
      <c r="X15" s="16"/>
      <c r="Y15" s="12"/>
      <c r="Z15" s="6"/>
      <c r="AA15" s="6"/>
      <c r="AB15" s="6"/>
      <c r="AC15" s="6"/>
      <c r="AD15" s="6"/>
      <c r="AE15" s="10"/>
      <c r="AF15" s="10"/>
    </row>
    <row r="16" spans="1:41" x14ac:dyDescent="0.25">
      <c r="A16" s="25"/>
      <c r="B16" s="22"/>
      <c r="C16" s="22"/>
      <c r="D16" s="5"/>
      <c r="E16" s="26"/>
      <c r="F16" s="26"/>
      <c r="G16" s="26"/>
      <c r="J16" s="36"/>
      <c r="L16" s="36"/>
      <c r="M16" s="36"/>
      <c r="O16" s="18"/>
      <c r="P16" s="18"/>
      <c r="Q16" s="18"/>
      <c r="R16" s="18"/>
      <c r="S16" s="18"/>
      <c r="T16" s="34"/>
      <c r="U16" s="34"/>
      <c r="V16" s="18"/>
    </row>
    <row r="17" spans="1:32" x14ac:dyDescent="0.25">
      <c r="A17" s="5"/>
      <c r="B17" s="22"/>
      <c r="C17" s="22"/>
      <c r="E17" s="26"/>
      <c r="F17" s="26"/>
      <c r="G17" s="26"/>
      <c r="J17" s="36"/>
      <c r="L17" s="36"/>
      <c r="M17" s="36"/>
      <c r="O17" s="36"/>
      <c r="Q17" s="36"/>
      <c r="R17" s="36"/>
      <c r="S17" s="36"/>
      <c r="T17" s="14"/>
    </row>
    <row r="18" spans="1:32" x14ac:dyDescent="0.25">
      <c r="A18" s="5"/>
      <c r="B18" s="22"/>
      <c r="C18" s="22"/>
      <c r="D18" s="5"/>
      <c r="E18" s="26"/>
      <c r="F18" s="26"/>
      <c r="G18" s="26"/>
      <c r="J18" s="36"/>
      <c r="L18" s="36"/>
      <c r="M18" s="36"/>
      <c r="P18" s="18"/>
      <c r="Q18" s="18"/>
      <c r="S18" s="18"/>
      <c r="T18" s="34"/>
      <c r="U18" s="34"/>
    </row>
    <row r="19" spans="1:32" x14ac:dyDescent="0.25">
      <c r="A19" s="5"/>
      <c r="B19" s="22"/>
      <c r="C19" s="22"/>
      <c r="E19" s="26"/>
      <c r="F19" s="26"/>
      <c r="G19" s="26"/>
      <c r="J19" s="36"/>
      <c r="L19" s="36"/>
      <c r="M19" s="36"/>
      <c r="O19" s="14"/>
      <c r="Q19" s="14"/>
      <c r="R19" s="14"/>
      <c r="S19" s="14"/>
    </row>
    <row r="20" spans="1:32" x14ac:dyDescent="0.25">
      <c r="A20" s="5"/>
      <c r="B20" s="22"/>
      <c r="C20" s="22"/>
      <c r="D20" s="41"/>
      <c r="E20" s="26"/>
      <c r="F20" s="26"/>
      <c r="G20" s="26"/>
      <c r="H20" s="18"/>
      <c r="I20" s="18"/>
      <c r="J20" s="18"/>
      <c r="L20" s="36"/>
      <c r="M20" s="36"/>
      <c r="P20" s="18"/>
      <c r="R20" s="18"/>
      <c r="S20" s="18"/>
      <c r="T20" s="34"/>
      <c r="U20" s="34"/>
      <c r="W20" s="4"/>
      <c r="X20" s="4"/>
      <c r="Y20" s="17"/>
      <c r="Z20" s="6"/>
      <c r="AA20" s="6"/>
      <c r="AC20" s="6"/>
      <c r="AE20" s="10"/>
      <c r="AF20" s="10"/>
    </row>
    <row r="21" spans="1:32" x14ac:dyDescent="0.25">
      <c r="A21" s="5"/>
      <c r="B21" s="22"/>
      <c r="C21" s="22"/>
      <c r="E21" s="26"/>
      <c r="F21" s="26"/>
      <c r="G21" s="26"/>
      <c r="J21" s="36"/>
      <c r="L21" s="36"/>
      <c r="M21" s="36"/>
      <c r="T21" s="35"/>
      <c r="U21" s="35"/>
    </row>
    <row r="22" spans="1:32" x14ac:dyDescent="0.25">
      <c r="A22" s="5"/>
      <c r="B22" s="22"/>
      <c r="C22" s="22"/>
      <c r="D22" s="5"/>
      <c r="E22" s="26"/>
      <c r="F22" s="26"/>
      <c r="G22" s="26"/>
      <c r="J22" s="36"/>
      <c r="L22" s="36"/>
      <c r="M22" s="36"/>
      <c r="O22" s="18"/>
      <c r="P22" s="18"/>
      <c r="Q22" s="18"/>
      <c r="S22" s="18"/>
    </row>
    <row r="23" spans="1:32" x14ac:dyDescent="0.25">
      <c r="A23" s="5"/>
      <c r="B23" s="22"/>
      <c r="C23" s="22"/>
      <c r="E23" s="26"/>
      <c r="F23" s="26"/>
      <c r="G23" s="26"/>
      <c r="J23" s="36"/>
      <c r="L23" s="36"/>
      <c r="M23" s="36"/>
    </row>
    <row r="24" spans="1:32" x14ac:dyDescent="0.25">
      <c r="A24" s="5"/>
      <c r="B24" s="22"/>
      <c r="C24" s="22"/>
      <c r="E24" s="26"/>
      <c r="F24" s="26"/>
      <c r="G24" s="26"/>
      <c r="W24" s="16"/>
      <c r="X24" s="16"/>
      <c r="Y24" s="12"/>
      <c r="Z24" s="6"/>
      <c r="AA24" s="6"/>
      <c r="AB24" s="6"/>
      <c r="AC24" s="6"/>
      <c r="AD24" s="6"/>
      <c r="AE24" s="10"/>
      <c r="AF24" s="10"/>
    </row>
    <row r="25" spans="1:32" x14ac:dyDescent="0.25">
      <c r="A25" s="5"/>
      <c r="B25" s="22"/>
      <c r="C25" s="22"/>
      <c r="D25" s="5"/>
      <c r="E25" s="26"/>
      <c r="F25" s="26"/>
      <c r="G25" s="26"/>
      <c r="J25" s="36"/>
      <c r="L25" s="36"/>
      <c r="M25" s="36"/>
    </row>
    <row r="26" spans="1:32" x14ac:dyDescent="0.25">
      <c r="A26" s="5"/>
      <c r="B26" s="22"/>
      <c r="C26" s="22"/>
      <c r="E26" s="26"/>
      <c r="F26" s="26"/>
      <c r="G26" s="26"/>
      <c r="L26" s="36"/>
      <c r="M26" s="36"/>
      <c r="V26" s="13"/>
    </row>
    <row r="27" spans="1:32" x14ac:dyDescent="0.25">
      <c r="A27" s="5"/>
      <c r="B27" s="22"/>
      <c r="C27" s="22"/>
      <c r="E27" s="26"/>
      <c r="F27" s="26"/>
      <c r="G27" s="26"/>
      <c r="V27" s="13"/>
    </row>
    <row r="28" spans="1:32" x14ac:dyDescent="0.25">
      <c r="B28" s="22"/>
      <c r="C28" s="22"/>
      <c r="E28" s="26"/>
      <c r="F28" s="26"/>
      <c r="G28" s="26"/>
      <c r="V28" s="18"/>
    </row>
    <row r="29" spans="1:32" x14ac:dyDescent="0.25">
      <c r="A29" s="5"/>
      <c r="B29" s="22"/>
      <c r="C29" s="22"/>
      <c r="D29" s="41"/>
      <c r="E29" s="26"/>
      <c r="F29" s="26"/>
      <c r="G29" s="26"/>
      <c r="J29" s="36"/>
      <c r="L29" s="36"/>
      <c r="M29" s="36"/>
      <c r="O29" s="18"/>
      <c r="P29" s="18"/>
      <c r="Q29" s="18"/>
      <c r="R29" s="18"/>
      <c r="T29" s="34"/>
      <c r="U29" s="34"/>
    </row>
    <row r="30" spans="1:32" x14ac:dyDescent="0.25">
      <c r="A30" s="5"/>
      <c r="B30" s="22"/>
      <c r="C30" s="22"/>
      <c r="D30" s="5"/>
      <c r="E30" s="26"/>
      <c r="F30" s="26"/>
      <c r="G30" s="26"/>
      <c r="J30" s="36"/>
      <c r="L30" s="36"/>
      <c r="M30" s="36"/>
      <c r="T30" s="35"/>
      <c r="U30" s="35"/>
      <c r="V30" s="15"/>
    </row>
    <row r="31" spans="1:32" x14ac:dyDescent="0.25">
      <c r="A31" s="5"/>
      <c r="B31" s="22"/>
      <c r="C31" s="22"/>
      <c r="D31" s="5"/>
      <c r="E31" s="26"/>
      <c r="F31" s="26"/>
      <c r="G31" s="26"/>
      <c r="J31" s="36"/>
      <c r="L31" s="36"/>
      <c r="M31" s="36"/>
    </row>
    <row r="32" spans="1:32" x14ac:dyDescent="0.25">
      <c r="A32" s="5"/>
      <c r="B32" s="22"/>
      <c r="C32" s="22"/>
      <c r="D32" s="5"/>
      <c r="E32" s="26"/>
      <c r="F32" s="26"/>
      <c r="G32" s="38"/>
      <c r="J32" s="36"/>
      <c r="T32" s="35"/>
      <c r="V32" s="4"/>
    </row>
    <row r="33" spans="1:22" x14ac:dyDescent="0.25">
      <c r="A33" s="5"/>
      <c r="B33" s="22"/>
      <c r="C33" s="22"/>
      <c r="E33" s="26"/>
      <c r="F33" s="26"/>
      <c r="G33" s="26"/>
      <c r="J33" s="36"/>
      <c r="L33" s="36"/>
      <c r="M33" s="36"/>
      <c r="O33" s="18"/>
      <c r="Q33" s="18"/>
      <c r="R33" s="18"/>
      <c r="S33" s="18"/>
      <c r="V33" s="13"/>
    </row>
    <row r="34" spans="1:22" x14ac:dyDescent="0.25">
      <c r="A34" s="5"/>
      <c r="B34" s="22"/>
      <c r="C34" s="22"/>
      <c r="D34" s="5"/>
      <c r="E34" s="26"/>
      <c r="F34" s="26"/>
      <c r="G34" s="5"/>
      <c r="J34" s="36"/>
      <c r="L34" s="36"/>
      <c r="M34" s="36"/>
    </row>
    <row r="35" spans="1:22" x14ac:dyDescent="0.25">
      <c r="A35" s="5"/>
      <c r="B35" s="22"/>
      <c r="C35" s="22"/>
      <c r="D35" s="41"/>
      <c r="E35" s="26"/>
      <c r="F35" s="26"/>
      <c r="G35" s="5"/>
      <c r="L35" s="36"/>
      <c r="M35" s="36"/>
      <c r="T35" s="14"/>
      <c r="U35" s="14"/>
      <c r="V35" s="15"/>
    </row>
    <row r="36" spans="1:22" x14ac:dyDescent="0.25">
      <c r="A36" s="5"/>
      <c r="B36" s="13"/>
      <c r="C36" s="13"/>
      <c r="D36" s="26"/>
      <c r="E36" s="26"/>
      <c r="F36" s="26"/>
      <c r="G36" s="5"/>
      <c r="J36" s="36"/>
      <c r="L36" s="36"/>
      <c r="M36" s="36"/>
      <c r="O36" s="18"/>
      <c r="P36" s="18"/>
      <c r="Q36" s="18"/>
      <c r="S36" s="18"/>
    </row>
    <row r="37" spans="1:22" x14ac:dyDescent="0.25">
      <c r="A37" s="25"/>
      <c r="B37" s="13"/>
      <c r="C37" s="13"/>
      <c r="D37" s="24"/>
      <c r="E37" s="26"/>
      <c r="F37" s="26"/>
      <c r="G37" s="5"/>
      <c r="J37" s="36"/>
      <c r="L37" s="36"/>
      <c r="M37" s="36"/>
      <c r="O37" s="18"/>
      <c r="P37" s="18"/>
      <c r="Q37" s="18"/>
      <c r="R37" s="18"/>
      <c r="S37" s="18"/>
      <c r="T37" s="34"/>
      <c r="U37" s="34"/>
      <c r="V37" s="18"/>
    </row>
    <row r="38" spans="1:22" x14ac:dyDescent="0.25">
      <c r="A38" s="5"/>
      <c r="B38" s="13"/>
      <c r="C38" s="13"/>
      <c r="D38" s="24"/>
      <c r="E38" s="26"/>
      <c r="F38" s="26"/>
      <c r="G38" s="5"/>
      <c r="J38" s="36"/>
      <c r="L38" s="36"/>
      <c r="M38" s="36"/>
      <c r="P38" s="18"/>
      <c r="Q38" s="18"/>
      <c r="R38" s="18"/>
      <c r="S38" s="18"/>
      <c r="V38" s="13"/>
    </row>
    <row r="39" spans="1:22" x14ac:dyDescent="0.25">
      <c r="A39" s="5"/>
      <c r="B39" s="13"/>
      <c r="C39" s="13"/>
      <c r="D39" s="24"/>
      <c r="E39" s="26"/>
      <c r="F39" s="26"/>
      <c r="G39" s="5"/>
      <c r="V39" s="18"/>
    </row>
    <row r="40" spans="1:22" x14ac:dyDescent="0.25">
      <c r="A40" s="5"/>
      <c r="B40" s="13"/>
      <c r="C40" s="13"/>
      <c r="D40" s="26"/>
      <c r="E40" s="26"/>
      <c r="F40" s="26"/>
      <c r="G40" s="5"/>
      <c r="J40" s="36"/>
      <c r="L40" s="36"/>
      <c r="M40" s="36"/>
      <c r="O40" s="18"/>
      <c r="P40" s="18"/>
      <c r="Q40" s="18"/>
      <c r="S40" s="18"/>
    </row>
    <row r="41" spans="1:22" x14ac:dyDescent="0.25">
      <c r="G41" s="5"/>
    </row>
    <row r="42" spans="1:22" x14ac:dyDescent="0.25">
      <c r="G42" s="5"/>
    </row>
    <row r="43" spans="1:22" x14ac:dyDescent="0.25">
      <c r="G43" s="5"/>
    </row>
    <row r="44" spans="1:22" x14ac:dyDescent="0.25">
      <c r="G44" s="41"/>
    </row>
    <row r="45" spans="1:22" x14ac:dyDescent="0.25">
      <c r="G45" s="5"/>
    </row>
    <row r="46" spans="1:22" x14ac:dyDescent="0.25">
      <c r="G46" s="5"/>
    </row>
    <row r="47" spans="1:22" x14ac:dyDescent="0.25">
      <c r="G47" s="5"/>
    </row>
    <row r="48" spans="1:22" x14ac:dyDescent="0.25">
      <c r="G48" s="5"/>
    </row>
    <row r="49" spans="7:7" x14ac:dyDescent="0.25">
      <c r="G49" s="5"/>
    </row>
    <row r="50" spans="7:7" x14ac:dyDescent="0.25">
      <c r="G50" s="5"/>
    </row>
    <row r="51" spans="7:7" x14ac:dyDescent="0.25">
      <c r="G51" s="5"/>
    </row>
    <row r="52" spans="7:7" x14ac:dyDescent="0.25">
      <c r="G52" s="5"/>
    </row>
    <row r="53" spans="7:7" x14ac:dyDescent="0.25">
      <c r="G53" s="5"/>
    </row>
    <row r="54" spans="7:7" x14ac:dyDescent="0.25">
      <c r="G54" s="5"/>
    </row>
    <row r="55" spans="7:7" x14ac:dyDescent="0.25">
      <c r="G55" s="5"/>
    </row>
    <row r="56" spans="7:7" x14ac:dyDescent="0.25">
      <c r="G56" s="5"/>
    </row>
    <row r="57" spans="7:7" x14ac:dyDescent="0.25">
      <c r="G57" s="41"/>
    </row>
    <row r="58" spans="7:7" x14ac:dyDescent="0.25">
      <c r="G58" s="5"/>
    </row>
  </sheetData>
  <sortState xmlns:xlrd2="http://schemas.microsoft.com/office/spreadsheetml/2017/richdata2" ref="A2:AO58">
    <sortCondition descending="1" ref="C2:C58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53E9B-64EE-4B61-9952-0615CBA6A877}">
  <dimension ref="A1:AO88"/>
  <sheetViews>
    <sheetView workbookViewId="0">
      <pane ySplit="1" topLeftCell="A2" activePane="bottomLeft" state="frozen"/>
      <selection pane="bottomLeft" activeCell="H24" sqref="H24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13" style="13" customWidth="1"/>
    <col min="9" max="19" width="11.28515625" style="13" customWidth="1"/>
    <col min="20" max="21" width="9" style="13" customWidth="1"/>
    <col min="22" max="22" width="11.5703125" style="2" customWidth="1"/>
    <col min="23" max="23" width="8.85546875" style="2" customWidth="1"/>
    <col min="24" max="24" width="6" style="2" customWidth="1"/>
    <col min="25" max="25" width="8" style="3" customWidth="1"/>
    <col min="26" max="26" width="7.28515625" style="3" customWidth="1"/>
    <col min="27" max="27" width="5.85546875" style="3" customWidth="1"/>
    <col min="28" max="28" width="7.140625" style="3" customWidth="1"/>
    <col min="29" max="29" width="7.7109375" style="3" customWidth="1"/>
    <col min="30" max="30" width="7.140625" style="3" customWidth="1"/>
    <col min="31" max="31" width="8" style="2" customWidth="1"/>
    <col min="32" max="32" width="8.85546875" style="2" customWidth="1"/>
    <col min="33" max="33" width="6" style="2" customWidth="1"/>
    <col min="34" max="34" width="6.42578125" style="4" customWidth="1"/>
    <col min="35" max="35" width="7.140625" style="3" customWidth="1"/>
    <col min="36" max="36" width="7.140625" style="2" customWidth="1"/>
    <col min="37" max="37" width="6.28515625" style="2" customWidth="1"/>
    <col min="38" max="38" width="10.5703125" style="2" customWidth="1"/>
    <col min="39" max="39" width="7.140625" style="4" customWidth="1"/>
    <col min="40" max="40" width="7.140625" style="5" customWidth="1"/>
    <col min="41" max="41" width="18.5703125" style="5" customWidth="1"/>
    <col min="42" max="16384" width="9.140625" style="5"/>
  </cols>
  <sheetData>
    <row r="1" spans="1:41" x14ac:dyDescent="0.25">
      <c r="A1" s="30" t="s">
        <v>3</v>
      </c>
      <c r="B1" s="19" t="s">
        <v>2</v>
      </c>
      <c r="C1" s="20" t="s">
        <v>5</v>
      </c>
      <c r="D1" s="29" t="s">
        <v>0</v>
      </c>
      <c r="E1" s="58" t="s">
        <v>4</v>
      </c>
      <c r="F1" s="58" t="s">
        <v>1</v>
      </c>
      <c r="G1" s="58" t="s">
        <v>12</v>
      </c>
      <c r="H1" s="59" t="s">
        <v>15</v>
      </c>
      <c r="I1" s="59" t="s">
        <v>16</v>
      </c>
      <c r="J1" s="32" t="s">
        <v>17</v>
      </c>
      <c r="K1" s="32" t="s">
        <v>18</v>
      </c>
      <c r="L1" s="32" t="s">
        <v>19</v>
      </c>
      <c r="M1" s="32" t="s">
        <v>20</v>
      </c>
      <c r="N1" s="32" t="s">
        <v>8</v>
      </c>
      <c r="O1" s="32" t="s">
        <v>21</v>
      </c>
      <c r="P1" s="32" t="s">
        <v>10</v>
      </c>
      <c r="Q1" s="32" t="s">
        <v>22</v>
      </c>
      <c r="R1" s="32" t="s">
        <v>23</v>
      </c>
      <c r="S1" s="32" t="s">
        <v>7</v>
      </c>
      <c r="T1" s="32" t="s">
        <v>25</v>
      </c>
      <c r="U1" s="32" t="s">
        <v>24</v>
      </c>
      <c r="V1" s="31" t="s">
        <v>6</v>
      </c>
      <c r="W1" s="31" t="s">
        <v>9</v>
      </c>
      <c r="X1" s="31"/>
      <c r="Y1" s="31"/>
      <c r="Z1" s="31"/>
      <c r="AA1" s="31"/>
      <c r="AB1" s="31"/>
      <c r="AC1" s="31"/>
      <c r="AD1" s="31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</row>
    <row r="2" spans="1:41" x14ac:dyDescent="0.25">
      <c r="A2" s="68" t="s">
        <v>505</v>
      </c>
      <c r="B2" s="22" cm="1">
        <f t="array" ref="B2">SUM(LARGE(H2:Z2,{1,2,3,4}))</f>
        <v>258.49966666666666</v>
      </c>
      <c r="C2" s="42" cm="1">
        <f t="array" ref="C2">SUM(LARGE(H2:Z2,{1,2,3}))</f>
        <v>200.833</v>
      </c>
      <c r="D2" t="s">
        <v>365</v>
      </c>
      <c r="E2" s="26" t="s">
        <v>244</v>
      </c>
      <c r="F2" s="26" t="s">
        <v>250</v>
      </c>
      <c r="G2" s="26" t="s">
        <v>38</v>
      </c>
      <c r="H2" s="62"/>
      <c r="I2" s="18"/>
      <c r="J2" s="38">
        <f>173/300*100</f>
        <v>57.666666666666664</v>
      </c>
      <c r="K2" s="37"/>
      <c r="N2">
        <v>66.667000000000002</v>
      </c>
      <c r="O2" s="13">
        <v>68.832999999999998</v>
      </c>
      <c r="P2">
        <v>65.332999999999998</v>
      </c>
      <c r="Q2" s="22"/>
      <c r="T2" s="22"/>
      <c r="U2" s="22"/>
      <c r="W2" s="16"/>
      <c r="X2" s="16"/>
      <c r="Y2" s="12"/>
      <c r="Z2" s="6"/>
      <c r="AA2" s="6"/>
      <c r="AB2" s="6"/>
      <c r="AC2" s="6"/>
      <c r="AD2" s="6"/>
      <c r="AE2" s="10"/>
      <c r="AF2" s="10"/>
    </row>
    <row r="3" spans="1:41" x14ac:dyDescent="0.25">
      <c r="A3" s="5"/>
      <c r="B3" s="22" t="e" cm="1">
        <f t="array" ref="B3">SUM(LARGE(H3:Z3,{1,2,3,4}))</f>
        <v>#NUM!</v>
      </c>
      <c r="C3" s="42" t="e" cm="1">
        <f t="array" ref="C3">SUM(LARGE(H3:Z3,{1,2,3}))</f>
        <v>#NUM!</v>
      </c>
      <c r="D3" s="55"/>
      <c r="E3" s="37"/>
      <c r="F3" s="37"/>
      <c r="G3" s="63"/>
      <c r="H3" s="41"/>
      <c r="T3" s="52"/>
      <c r="U3" s="22"/>
      <c r="V3" s="13"/>
    </row>
    <row r="4" spans="1:41" x14ac:dyDescent="0.25">
      <c r="A4" s="5"/>
      <c r="B4" s="22" t="e" cm="1">
        <f t="array" ref="B4">SUM(LARGE(H4:Z4,{1,2,3,4}))</f>
        <v>#NUM!</v>
      </c>
      <c r="C4" s="42" t="e" cm="1">
        <f t="array" ref="C4">SUM(LARGE(H4:Z4,{1,2,3}))</f>
        <v>#NUM!</v>
      </c>
      <c r="D4" s="55"/>
      <c r="E4" s="37"/>
      <c r="F4" s="37"/>
      <c r="G4" s="63"/>
      <c r="H4" s="18"/>
      <c r="N4" s="18"/>
      <c r="O4" s="18"/>
      <c r="P4" s="18"/>
      <c r="R4" s="18"/>
      <c r="T4" s="34"/>
      <c r="U4" s="34"/>
      <c r="V4" s="15"/>
      <c r="W4" s="16"/>
      <c r="X4" s="16"/>
      <c r="Y4" s="12"/>
      <c r="Z4" s="6"/>
      <c r="AA4" s="6"/>
      <c r="AB4" s="6"/>
      <c r="AC4" s="6"/>
      <c r="AD4" s="6"/>
      <c r="AE4" s="3"/>
      <c r="AF4" s="3"/>
    </row>
    <row r="5" spans="1:41" x14ac:dyDescent="0.25">
      <c r="A5" s="25"/>
      <c r="B5" s="22" t="e" cm="1">
        <f t="array" ref="B5">SUM(LARGE(H5:Z5,{1,2,3,4}))</f>
        <v>#NUM!</v>
      </c>
      <c r="C5" s="42" t="e" cm="1">
        <f t="array" ref="C5">SUM(LARGE(H5:Z5,{1,2,3}))</f>
        <v>#NUM!</v>
      </c>
      <c r="D5" s="26"/>
      <c r="E5" s="26"/>
      <c r="F5" s="26"/>
      <c r="G5" s="63"/>
      <c r="H5" s="38"/>
      <c r="I5" s="45"/>
      <c r="W5" s="16"/>
      <c r="X5" s="16"/>
      <c r="Y5" s="12"/>
      <c r="Z5" s="6"/>
      <c r="AA5" s="6"/>
      <c r="AB5" s="6"/>
      <c r="AC5" s="6"/>
      <c r="AD5" s="11"/>
      <c r="AE5" s="10"/>
      <c r="AF5" s="10"/>
    </row>
    <row r="6" spans="1:41" x14ac:dyDescent="0.25">
      <c r="B6" s="22" t="e" cm="1">
        <f t="array" ref="B6">SUM(LARGE(H6:Z6,{1,2,3,4}))</f>
        <v>#NUM!</v>
      </c>
      <c r="C6" s="42" t="e" cm="1">
        <f t="array" ref="C6">SUM(LARGE(H6:Z6,{1,2,3}))</f>
        <v>#NUM!</v>
      </c>
      <c r="D6" s="26"/>
      <c r="E6" s="26"/>
      <c r="F6" s="26"/>
      <c r="G6" s="63"/>
      <c r="H6" s="22"/>
      <c r="I6" s="45"/>
      <c r="J6" s="45"/>
      <c r="P6" s="22"/>
    </row>
    <row r="7" spans="1:41" x14ac:dyDescent="0.25">
      <c r="A7" s="25"/>
      <c r="B7" s="22" t="e" cm="1">
        <f t="array" ref="B7">SUM(LARGE(H7:Z7,{1,2,3,4}))</f>
        <v>#NUM!</v>
      </c>
      <c r="C7" s="42" t="e" cm="1">
        <f t="array" ref="C7">SUM(LARGE(H7:Z7,{1,2,3}))</f>
        <v>#NUM!</v>
      </c>
      <c r="D7" s="26"/>
      <c r="E7" s="26"/>
      <c r="F7" s="26"/>
      <c r="G7" s="63"/>
      <c r="H7" s="38"/>
      <c r="J7" s="49"/>
      <c r="K7" s="18"/>
      <c r="L7" s="18"/>
      <c r="M7" s="18"/>
      <c r="N7" s="18"/>
      <c r="O7" s="18"/>
      <c r="P7" s="18"/>
      <c r="Q7" s="39"/>
      <c r="R7" s="18"/>
      <c r="S7" s="18"/>
    </row>
    <row r="8" spans="1:41" x14ac:dyDescent="0.25">
      <c r="A8" s="25"/>
      <c r="B8" s="22" t="e" cm="1">
        <f t="array" ref="B8">SUM(LARGE(H8:Z8,{1,2,3,4}))</f>
        <v>#NUM!</v>
      </c>
      <c r="C8" s="42" t="e" cm="1">
        <f t="array" ref="C8">SUM(LARGE(H8:Z8,{1,2,3}))</f>
        <v>#NUM!</v>
      </c>
      <c r="D8" s="26"/>
      <c r="E8" s="26"/>
      <c r="F8" s="26"/>
      <c r="G8" s="26"/>
      <c r="H8" s="38"/>
      <c r="J8" s="45"/>
      <c r="T8" s="35"/>
      <c r="U8" s="35"/>
    </row>
    <row r="9" spans="1:41" x14ac:dyDescent="0.25">
      <c r="B9" s="22" t="e" cm="1">
        <f t="array" ref="B9">SUM(LARGE(H9:Z9,{1,2,3,4}))</f>
        <v>#NUM!</v>
      </c>
      <c r="C9" s="42" t="e" cm="1">
        <f t="array" ref="C9">SUM(LARGE(H9:Z9,{1,2,3}))</f>
        <v>#NUM!</v>
      </c>
      <c r="D9" s="26"/>
      <c r="E9" s="26"/>
      <c r="F9" s="26"/>
      <c r="G9" s="26"/>
      <c r="H9" s="22"/>
      <c r="J9" s="45"/>
      <c r="N9" s="36"/>
    </row>
    <row r="10" spans="1:41" s="26" customFormat="1" x14ac:dyDescent="0.25">
      <c r="A10" s="21"/>
      <c r="B10" s="22" t="e" cm="1">
        <f t="array" ref="B10">SUM(LARGE(H10:Z10,{1,2,3,4}))</f>
        <v>#NUM!</v>
      </c>
      <c r="C10" s="42" t="e" cm="1">
        <f t="array" ref="C10">SUM(LARGE(H10:Z10,{1,2,3}))</f>
        <v>#NUM!</v>
      </c>
      <c r="H10" s="38"/>
      <c r="I10" s="39"/>
      <c r="J10" s="22"/>
      <c r="K10" s="22"/>
      <c r="L10" s="49"/>
      <c r="M10" s="49"/>
      <c r="N10" s="39"/>
      <c r="O10" s="39"/>
      <c r="P10" s="39"/>
      <c r="Q10" s="40"/>
      <c r="R10" s="39"/>
      <c r="S10" s="39"/>
      <c r="T10" s="44"/>
      <c r="U10" s="44"/>
      <c r="V10" s="23"/>
      <c r="W10" s="23"/>
      <c r="X10" s="23"/>
      <c r="Y10" s="28"/>
      <c r="Z10" s="28"/>
      <c r="AA10" s="28"/>
      <c r="AB10" s="28"/>
      <c r="AC10" s="28"/>
      <c r="AD10" s="28"/>
      <c r="AE10" s="23"/>
      <c r="AF10" s="23"/>
      <c r="AG10" s="23"/>
      <c r="AH10" s="24"/>
      <c r="AI10" s="28"/>
      <c r="AJ10" s="23"/>
      <c r="AK10" s="23"/>
      <c r="AL10" s="23"/>
      <c r="AM10" s="24"/>
    </row>
    <row r="11" spans="1:41" s="26" customFormat="1" x14ac:dyDescent="0.25">
      <c r="A11" s="24"/>
      <c r="B11" s="22" t="e" cm="1">
        <f t="array" ref="B11">SUM(LARGE(H11:Z11,{1,2,3,4}))</f>
        <v>#NUM!</v>
      </c>
      <c r="C11" s="42" t="e" cm="1">
        <f t="array" ref="C11">SUM(LARGE(H11:Z11,{1,2,3}))</f>
        <v>#NUM!</v>
      </c>
      <c r="G11" s="38"/>
      <c r="H11" s="22"/>
      <c r="I11" s="22"/>
      <c r="J11" s="22"/>
      <c r="K11" s="22"/>
      <c r="L11" s="45"/>
      <c r="M11" s="52"/>
      <c r="N11" s="22"/>
      <c r="O11" s="22"/>
      <c r="P11" s="22"/>
      <c r="Q11" s="27"/>
      <c r="R11" s="22"/>
      <c r="S11" s="22"/>
      <c r="T11" s="22"/>
      <c r="U11" s="22"/>
      <c r="V11" s="23"/>
      <c r="W11" s="23"/>
      <c r="X11" s="23"/>
      <c r="Y11" s="28"/>
      <c r="Z11" s="28"/>
      <c r="AA11" s="28"/>
      <c r="AB11" s="28"/>
      <c r="AC11" s="28"/>
      <c r="AD11" s="28"/>
      <c r="AE11" s="23"/>
      <c r="AF11" s="23"/>
      <c r="AG11" s="23"/>
      <c r="AH11" s="24"/>
      <c r="AI11" s="28"/>
      <c r="AJ11" s="23"/>
      <c r="AK11" s="23"/>
      <c r="AL11" s="23"/>
      <c r="AM11" s="24"/>
    </row>
    <row r="12" spans="1:41" s="26" customFormat="1" x14ac:dyDescent="0.25">
      <c r="A12" s="21"/>
      <c r="B12" s="22" t="e" cm="1">
        <f t="array" ref="B12">SUM(LARGE(H12:Z12,{1,2,3,4}))</f>
        <v>#NUM!</v>
      </c>
      <c r="C12" s="42" t="e" cm="1">
        <f t="array" ref="C12">SUM(LARGE(H12:Z12,{1,2,3}))</f>
        <v>#NUM!</v>
      </c>
      <c r="H12" s="38"/>
      <c r="I12" s="22"/>
      <c r="J12" s="39"/>
      <c r="K12" s="39"/>
      <c r="L12" s="49"/>
      <c r="M12" s="53"/>
      <c r="N12" s="39"/>
      <c r="O12" s="39"/>
      <c r="P12" s="39"/>
      <c r="Q12" s="40"/>
      <c r="R12" s="39"/>
      <c r="S12" s="39"/>
      <c r="T12" s="22"/>
      <c r="U12" s="22"/>
      <c r="V12" s="23"/>
      <c r="W12" s="23"/>
      <c r="X12" s="23"/>
      <c r="Y12" s="28"/>
      <c r="Z12" s="28"/>
      <c r="AA12" s="28"/>
      <c r="AB12" s="28"/>
      <c r="AC12" s="28"/>
      <c r="AD12" s="28"/>
      <c r="AE12" s="23"/>
      <c r="AF12" s="23"/>
      <c r="AG12" s="23"/>
      <c r="AH12" s="24"/>
      <c r="AI12" s="28"/>
      <c r="AJ12" s="23"/>
      <c r="AK12" s="23"/>
      <c r="AL12" s="23"/>
      <c r="AM12" s="24"/>
    </row>
    <row r="13" spans="1:41" x14ac:dyDescent="0.25">
      <c r="A13" s="46"/>
      <c r="B13" s="22" t="e" cm="1">
        <f t="array" ref="B13">SUM(LARGE(H13:Z13,{1,2,3,4}))</f>
        <v>#NUM!</v>
      </c>
      <c r="C13" s="42" t="e" cm="1">
        <f t="array" ref="C13">SUM(LARGE(H13:Z13,{1,2,3}))</f>
        <v>#NUM!</v>
      </c>
      <c r="D13" s="24"/>
      <c r="E13" s="26"/>
      <c r="F13" s="26"/>
      <c r="G13" s="26"/>
      <c r="L13" s="45"/>
      <c r="M13" s="45"/>
      <c r="N13" s="36"/>
      <c r="T13" s="22"/>
      <c r="U13" s="22"/>
    </row>
    <row r="14" spans="1:41" x14ac:dyDescent="0.25">
      <c r="A14" s="46"/>
      <c r="B14" s="22" t="e" cm="1">
        <f t="array" ref="B14">SUM(LARGE(H14:Z14,{1,2,3,4}))</f>
        <v>#NUM!</v>
      </c>
      <c r="C14" s="42" t="e" cm="1">
        <f t="array" ref="C14">SUM(LARGE(H14:Z14,{1,2,3}))</f>
        <v>#NUM!</v>
      </c>
      <c r="D14" s="26"/>
      <c r="E14" s="26"/>
      <c r="F14" s="26"/>
      <c r="G14" s="38"/>
      <c r="L14" s="45"/>
      <c r="M14" s="45"/>
    </row>
    <row r="15" spans="1:41" x14ac:dyDescent="0.25">
      <c r="A15" s="25"/>
      <c r="B15" s="22" t="e" cm="1">
        <f t="array" ref="B15">SUM(LARGE(H15:Z15,{1,2,3,4}))</f>
        <v>#NUM!</v>
      </c>
      <c r="C15" s="42" t="e" cm="1">
        <f t="array" ref="C15">SUM(LARGE(H15:Z15,{1,2,3}))</f>
        <v>#NUM!</v>
      </c>
      <c r="D15" s="26"/>
      <c r="E15" s="26"/>
      <c r="F15" s="26"/>
      <c r="G15" s="26"/>
      <c r="H15" s="36"/>
      <c r="J15" s="36"/>
      <c r="K15" s="36"/>
      <c r="L15" s="36"/>
      <c r="M15" s="36"/>
      <c r="N15" s="36"/>
      <c r="O15" s="36"/>
      <c r="P15" s="36"/>
      <c r="Q15" s="36"/>
      <c r="R15" s="36"/>
      <c r="S15" s="38"/>
      <c r="T15" s="35"/>
      <c r="U15" s="35"/>
    </row>
    <row r="16" spans="1:41" x14ac:dyDescent="0.25">
      <c r="B16" s="22" t="e" cm="1">
        <f t="array" ref="B16">SUM(LARGE(H16:Z16,{1,2,3,4}))</f>
        <v>#NUM!</v>
      </c>
      <c r="C16" s="42" t="e" cm="1">
        <f t="array" ref="C16">SUM(LARGE(H16:Z16,{1,2,3}))</f>
        <v>#NUM!</v>
      </c>
      <c r="D16" s="26"/>
      <c r="E16" s="26"/>
      <c r="F16" s="26"/>
      <c r="G16" s="38"/>
    </row>
    <row r="17" spans="1:22" x14ac:dyDescent="0.25">
      <c r="B17" s="22" t="e" cm="1">
        <f t="array" ref="B17">SUM(LARGE(H17:Z17,{1,2,3,4}))</f>
        <v>#NUM!</v>
      </c>
      <c r="C17" s="42" t="e" cm="1">
        <f t="array" ref="C17">SUM(LARGE(H17:Z17,{1,2,3}))</f>
        <v>#NUM!</v>
      </c>
      <c r="D17" s="24"/>
      <c r="E17" s="26"/>
      <c r="F17" s="26"/>
      <c r="G17" s="26"/>
      <c r="M17" s="52"/>
      <c r="O17" s="36"/>
    </row>
    <row r="18" spans="1:22" x14ac:dyDescent="0.25">
      <c r="A18" s="25"/>
      <c r="B18" s="22" t="e" cm="1">
        <f t="array" ref="B18">SUM(LARGE(H18:Z18,{1,2,3,4}))</f>
        <v>#NUM!</v>
      </c>
      <c r="C18" s="42" t="e" cm="1">
        <f t="array" ref="C18">SUM(LARGE(H18:Z18,{1,2,3}))</f>
        <v>#NUM!</v>
      </c>
      <c r="D18" s="26"/>
      <c r="E18" s="26"/>
      <c r="F18" s="26"/>
      <c r="G18" s="26"/>
      <c r="H18" s="36"/>
      <c r="M18" s="52"/>
      <c r="N18" s="22"/>
      <c r="T18" s="35"/>
      <c r="U18" s="35"/>
    </row>
    <row r="19" spans="1:22" x14ac:dyDescent="0.25">
      <c r="A19" s="25"/>
      <c r="B19" s="22" t="e" cm="1">
        <f t="array" ref="B19">SUM(LARGE(H19:Z19,{1,2,3,4}))</f>
        <v>#NUM!</v>
      </c>
      <c r="C19" s="42" t="e" cm="1">
        <f t="array" ref="C19">SUM(LARGE(H19:Z19,{1,2,3}))</f>
        <v>#NUM!</v>
      </c>
      <c r="D19" s="26"/>
      <c r="E19" s="26"/>
      <c r="F19" s="26"/>
      <c r="G19" s="26"/>
      <c r="H19" s="18"/>
      <c r="I19" s="18"/>
      <c r="J19" s="18"/>
      <c r="K19" s="18"/>
      <c r="M19" s="52"/>
      <c r="N19" s="39"/>
      <c r="O19" s="36"/>
      <c r="P19" s="18"/>
      <c r="Q19" s="18"/>
      <c r="R19" s="18"/>
      <c r="S19" s="18"/>
      <c r="T19" s="44"/>
      <c r="U19" s="44"/>
    </row>
    <row r="20" spans="1:22" x14ac:dyDescent="0.25">
      <c r="B20" s="22" t="e" cm="1">
        <f t="array" ref="B20">SUM(LARGE(H20:Z20,{1,2,3,4}))</f>
        <v>#NUM!</v>
      </c>
      <c r="C20" s="42" t="e" cm="1">
        <f t="array" ref="C20">SUM(LARGE(H20:Z20,{1,2,3}))</f>
        <v>#NUM!</v>
      </c>
      <c r="E20" s="26"/>
      <c r="F20" s="26"/>
      <c r="G20" s="26"/>
      <c r="M20" s="52"/>
      <c r="N20" s="22"/>
      <c r="O20" s="36"/>
    </row>
    <row r="21" spans="1:22" x14ac:dyDescent="0.25">
      <c r="A21" s="25"/>
      <c r="B21" s="22" t="e" cm="1">
        <f t="array" ref="B21">SUM(LARGE(H21:Z21,{1,2,3,4}))</f>
        <v>#NUM!</v>
      </c>
      <c r="C21" s="42" t="e" cm="1">
        <f t="array" ref="C21">SUM(LARGE(H21:Z21,{1,2,3}))</f>
        <v>#NUM!</v>
      </c>
      <c r="D21" s="5"/>
      <c r="E21" s="26"/>
      <c r="F21" s="26"/>
      <c r="G21" s="26"/>
      <c r="H21" s="36"/>
      <c r="M21" s="52"/>
      <c r="N21" s="22"/>
      <c r="T21" s="35"/>
      <c r="U21" s="35"/>
    </row>
    <row r="22" spans="1:22" x14ac:dyDescent="0.25">
      <c r="A22" s="25"/>
      <c r="B22" s="22" t="e" cm="1">
        <f t="array" ref="B22">SUM(LARGE(H22:Z22,{1,2,3,4}))</f>
        <v>#NUM!</v>
      </c>
      <c r="C22" s="42" t="e" cm="1">
        <f t="array" ref="C22">SUM(LARGE(H22:Z22,{1,2,3}))</f>
        <v>#NUM!</v>
      </c>
      <c r="D22" s="5"/>
      <c r="E22" s="26"/>
      <c r="F22" s="26"/>
      <c r="G22" s="26"/>
      <c r="H22" s="36"/>
      <c r="M22" s="52"/>
      <c r="N22" s="22"/>
      <c r="T22" s="35"/>
      <c r="U22" s="35"/>
    </row>
    <row r="23" spans="1:22" x14ac:dyDescent="0.25">
      <c r="B23" s="22" t="e" cm="1">
        <f t="array" ref="B23">SUM(LARGE(H23:Z23,{1,2,3,4}))</f>
        <v>#NUM!</v>
      </c>
      <c r="C23" s="42" t="e" cm="1">
        <f t="array" ref="C23">SUM(LARGE(H23:Z23,{1,2,3}))</f>
        <v>#NUM!</v>
      </c>
      <c r="D23" s="47"/>
      <c r="E23" s="26"/>
      <c r="F23" s="26"/>
      <c r="G23" s="48"/>
      <c r="M23" s="52"/>
      <c r="N23" s="22"/>
      <c r="V23" s="13"/>
    </row>
    <row r="24" spans="1:22" x14ac:dyDescent="0.25">
      <c r="A24" s="9"/>
      <c r="B24" s="22" t="e" cm="1">
        <f t="array" ref="B24">SUM(LARGE(H24:Z24,{1,2,3,4}))</f>
        <v>#NUM!</v>
      </c>
      <c r="C24" s="42" t="e" cm="1">
        <f t="array" ref="C24">SUM(LARGE(H24:Z24,{1,2,3}))</f>
        <v>#NUM!</v>
      </c>
      <c r="D24" s="47"/>
      <c r="E24" s="26"/>
      <c r="F24" s="26"/>
      <c r="G24" s="26"/>
      <c r="H24" s="36"/>
      <c r="N24" s="22"/>
      <c r="T24" s="35"/>
      <c r="U24" s="35"/>
    </row>
    <row r="25" spans="1:22" x14ac:dyDescent="0.25">
      <c r="B25" s="22" t="e" cm="1">
        <f t="array" ref="B25">SUM(LARGE(H25:Z25,{1,2,3,4}))</f>
        <v>#NUM!</v>
      </c>
      <c r="C25" s="42" t="e" cm="1">
        <f t="array" ref="C25">SUM(LARGE(H25:Z25,{1,2,3}))</f>
        <v>#NUM!</v>
      </c>
      <c r="D25" s="47"/>
      <c r="E25" s="26"/>
      <c r="F25" s="26"/>
      <c r="G25" s="26"/>
      <c r="N25" s="22"/>
    </row>
    <row r="26" spans="1:22" x14ac:dyDescent="0.25">
      <c r="A26" s="25"/>
      <c r="B26" s="22" t="e" cm="1">
        <f t="array" ref="B26">SUM(LARGE(H26:Z26,{1,2,3,4}))</f>
        <v>#NUM!</v>
      </c>
      <c r="C26" s="42" t="e" cm="1">
        <f t="array" ref="C26">SUM(LARGE(H26:Z26,{1,2,3}))</f>
        <v>#NUM!</v>
      </c>
      <c r="D26" s="47"/>
      <c r="E26" s="26"/>
      <c r="F26" s="26"/>
      <c r="G26" s="26"/>
      <c r="H26" s="36"/>
      <c r="N26" s="22"/>
      <c r="O26" s="36"/>
      <c r="T26" s="35"/>
      <c r="U26" s="35"/>
    </row>
    <row r="27" spans="1:22" x14ac:dyDescent="0.25">
      <c r="A27" s="25"/>
      <c r="B27" s="22" t="e" cm="1">
        <f t="array" ref="B27">SUM(LARGE(H27:Z27,{1,2,3,4}))</f>
        <v>#NUM!</v>
      </c>
      <c r="C27" s="42" t="e" cm="1">
        <f t="array" ref="C27">SUM(LARGE(H27:Z27,{1,2,3}))</f>
        <v>#NUM!</v>
      </c>
      <c r="D27" s="47"/>
      <c r="E27" s="26"/>
      <c r="F27" s="26"/>
      <c r="G27" s="26"/>
      <c r="H27" s="36"/>
      <c r="I27" s="18"/>
      <c r="L27" s="18"/>
      <c r="M27" s="18"/>
      <c r="N27" s="39"/>
      <c r="O27" s="18"/>
      <c r="P27" s="18"/>
      <c r="Q27" s="18"/>
      <c r="R27" s="18"/>
      <c r="S27" s="18"/>
    </row>
    <row r="28" spans="1:22" x14ac:dyDescent="0.25">
      <c r="B28" s="22" t="e" cm="1">
        <f t="array" ref="B28">SUM(LARGE(H28:Z28,{1,2,3,4}))</f>
        <v>#NUM!</v>
      </c>
      <c r="C28" s="42" t="e" cm="1">
        <f t="array" ref="C28">SUM(LARGE(H28:Z28,{1,2,3}))</f>
        <v>#NUM!</v>
      </c>
      <c r="D28" s="47"/>
      <c r="E28" s="26"/>
      <c r="F28" s="26"/>
      <c r="G28" s="26"/>
      <c r="N28" s="38"/>
    </row>
    <row r="29" spans="1:22" x14ac:dyDescent="0.25">
      <c r="A29" s="25"/>
      <c r="B29" s="22" t="e" cm="1">
        <f t="array" ref="B29">SUM(LARGE(H29:Z29,{1,2,3,4}))</f>
        <v>#NUM!</v>
      </c>
      <c r="C29" s="42" t="e" cm="1">
        <f t="array" ref="C29">SUM(LARGE(H29:Z29,{1,2,3}))</f>
        <v>#NUM!</v>
      </c>
      <c r="D29" s="47"/>
      <c r="E29" s="26"/>
      <c r="F29" s="26"/>
      <c r="G29" s="26"/>
      <c r="H29" s="36"/>
      <c r="N29" s="22"/>
      <c r="T29" s="35"/>
      <c r="U29" s="35"/>
    </row>
    <row r="30" spans="1:22" x14ac:dyDescent="0.25">
      <c r="B30" s="22" t="e" cm="1">
        <f t="array" ref="B30">SUM(LARGE(H30:Z30,{1,2,3,4}))</f>
        <v>#NUM!</v>
      </c>
      <c r="C30" s="42" t="e" cm="1">
        <f t="array" ref="C30">SUM(LARGE(H30:Z30,{1,2,3}))</f>
        <v>#NUM!</v>
      </c>
      <c r="D30" s="5"/>
      <c r="E30" s="26"/>
      <c r="F30" s="26"/>
      <c r="G30" s="26"/>
      <c r="N30" s="36"/>
      <c r="V30" s="13"/>
    </row>
    <row r="31" spans="1:22" x14ac:dyDescent="0.25">
      <c r="A31" s="25"/>
      <c r="B31" s="22" t="e" cm="1">
        <f t="array" ref="B31">SUM(LARGE(H31:Z31,{1,2,3,4}))</f>
        <v>#NUM!</v>
      </c>
      <c r="C31" s="42" t="e" cm="1">
        <f t="array" ref="C31">SUM(LARGE(H31:Z31,{1,2,3}))</f>
        <v>#NUM!</v>
      </c>
      <c r="D31" s="5"/>
      <c r="E31" s="26"/>
      <c r="F31" s="26"/>
      <c r="G31" s="26"/>
      <c r="H31" s="18"/>
      <c r="I31" s="18"/>
      <c r="J31" s="18"/>
      <c r="K31" s="18"/>
      <c r="N31" s="18"/>
      <c r="O31" s="18"/>
      <c r="P31" s="18"/>
      <c r="Q31" s="18"/>
      <c r="S31" s="18"/>
      <c r="T31" s="34"/>
      <c r="U31" s="34"/>
    </row>
    <row r="32" spans="1:22" x14ac:dyDescent="0.25">
      <c r="B32" s="22" t="e" cm="1">
        <f t="array" ref="B32">SUM(LARGE(H32:Z32,{1,2,3,4}))</f>
        <v>#NUM!</v>
      </c>
      <c r="C32" s="42" t="e" cm="1">
        <f t="array" ref="C32">SUM(LARGE(H32:Z32,{1,2,3}))</f>
        <v>#NUM!</v>
      </c>
      <c r="D32" s="5"/>
      <c r="E32" s="26"/>
      <c r="F32" s="26"/>
      <c r="G32" s="26"/>
    </row>
    <row r="33" spans="1:22" x14ac:dyDescent="0.25">
      <c r="A33" s="25"/>
      <c r="B33" s="22" t="e" cm="1">
        <f t="array" ref="B33">SUM(LARGE(H33:Z33,{1,2,3,4}))</f>
        <v>#NUM!</v>
      </c>
      <c r="C33" s="42" t="e" cm="1">
        <f t="array" ref="C33">SUM(LARGE(H33:Z33,{1,2,3}))</f>
        <v>#NUM!</v>
      </c>
      <c r="D33" s="5"/>
      <c r="E33" s="26"/>
      <c r="F33" s="26"/>
      <c r="G33" s="26"/>
      <c r="H33" s="36"/>
    </row>
    <row r="34" spans="1:22" x14ac:dyDescent="0.25">
      <c r="B34" s="22" t="e" cm="1">
        <f t="array" ref="B34">SUM(LARGE(H34:Z34,{1,2,3,4}))</f>
        <v>#NUM!</v>
      </c>
      <c r="C34" s="42" t="e" cm="1">
        <f t="array" ref="C34">SUM(LARGE(H34:Z34,{1,2,3}))</f>
        <v>#NUM!</v>
      </c>
      <c r="D34" s="5"/>
      <c r="E34" s="26"/>
      <c r="F34" s="26"/>
      <c r="G34" s="26"/>
      <c r="N34" s="36"/>
    </row>
    <row r="35" spans="1:22" x14ac:dyDescent="0.25">
      <c r="B35" s="22" t="e" cm="1">
        <f t="array" ref="B35">SUM(LARGE(H35:Z35,{1,2,3,4}))</f>
        <v>#NUM!</v>
      </c>
      <c r="C35" s="42" t="e" cm="1">
        <f t="array" ref="C35">SUM(LARGE(H35:Z35,{1,2,3}))</f>
        <v>#NUM!</v>
      </c>
      <c r="D35" s="5"/>
      <c r="E35" s="26"/>
      <c r="F35" s="26"/>
      <c r="G35" s="26"/>
      <c r="N35" s="36"/>
    </row>
    <row r="36" spans="1:22" x14ac:dyDescent="0.25">
      <c r="B36" s="22" t="e" cm="1">
        <f t="array" ref="B36">SUM(LARGE(H36:Z36,{1,2,3,4}))</f>
        <v>#NUM!</v>
      </c>
      <c r="C36" s="42" t="e" cm="1">
        <f t="array" ref="C36">SUM(LARGE(H36:Z36,{1,2,3}))</f>
        <v>#NUM!</v>
      </c>
      <c r="D36" s="5"/>
      <c r="E36" s="26"/>
      <c r="F36" s="26"/>
      <c r="G36" s="26"/>
      <c r="V36" s="13"/>
    </row>
    <row r="37" spans="1:22" x14ac:dyDescent="0.25">
      <c r="B37" s="22" t="e" cm="1">
        <f t="array" ref="B37">SUM(LARGE(H37:Z37,{1,2,3,4}))</f>
        <v>#NUM!</v>
      </c>
      <c r="C37" s="42" t="e" cm="1">
        <f t="array" ref="C37">SUM(LARGE(H37:Z37,{1,2,3}))</f>
        <v>#NUM!</v>
      </c>
      <c r="D37" s="5"/>
      <c r="E37" s="26"/>
      <c r="F37" s="26"/>
      <c r="G37" s="26"/>
      <c r="N37" s="36"/>
    </row>
    <row r="38" spans="1:22" x14ac:dyDescent="0.25">
      <c r="B38" s="22" t="e" cm="1">
        <f t="array" ref="B38">SUM(LARGE(H38:Z38,{1,2,3,4}))</f>
        <v>#NUM!</v>
      </c>
      <c r="C38" s="42" t="e" cm="1">
        <f t="array" ref="C38">SUM(LARGE(H38:Z38,{1,2,3}))</f>
        <v>#NUM!</v>
      </c>
      <c r="D38" s="5"/>
      <c r="E38" s="26"/>
      <c r="F38" s="26"/>
      <c r="G38" s="38"/>
    </row>
    <row r="39" spans="1:22" x14ac:dyDescent="0.25">
      <c r="B39" s="22" t="e" cm="1">
        <f t="array" ref="B39">SUM(LARGE(H39:Z39,{1,2,3,4}))</f>
        <v>#NUM!</v>
      </c>
      <c r="C39" s="42" t="e" cm="1">
        <f t="array" ref="C39">SUM(LARGE(H39:Z39,{1,2,3}))</f>
        <v>#NUM!</v>
      </c>
      <c r="D39" s="5"/>
      <c r="E39" s="26"/>
      <c r="F39" s="26"/>
      <c r="G39" s="26"/>
      <c r="O39" s="36"/>
    </row>
    <row r="40" spans="1:22" x14ac:dyDescent="0.25">
      <c r="A40" s="25"/>
      <c r="B40" s="22" t="e" cm="1">
        <f t="array" ref="B40">SUM(LARGE(H40:Z40,{1,2,3,4}))</f>
        <v>#NUM!</v>
      </c>
      <c r="C40" s="42" t="e" cm="1">
        <f t="array" ref="C40">SUM(LARGE(H40:Z40,{1,2,3}))</f>
        <v>#NUM!</v>
      </c>
      <c r="D40" s="5"/>
      <c r="E40" s="26"/>
      <c r="F40" s="26"/>
      <c r="G40" s="26"/>
      <c r="H40" s="36"/>
      <c r="I40" s="18"/>
      <c r="L40" s="18"/>
      <c r="M40" s="18"/>
      <c r="N40" s="18"/>
      <c r="O40" s="18"/>
      <c r="P40" s="18"/>
      <c r="Q40" s="18"/>
      <c r="R40" s="18"/>
      <c r="S40" s="18"/>
    </row>
    <row r="41" spans="1:22" x14ac:dyDescent="0.25">
      <c r="A41" s="25"/>
      <c r="B41" s="22" t="e" cm="1">
        <f t="array" ref="B41">SUM(LARGE(H41:Z41,{1,2,3,4}))</f>
        <v>#NUM!</v>
      </c>
      <c r="C41" s="42" t="e" cm="1">
        <f t="array" ref="C41">SUM(LARGE(H41:Z41,{1,2,3}))</f>
        <v>#NUM!</v>
      </c>
      <c r="D41" s="5"/>
      <c r="E41" s="26"/>
      <c r="F41" s="26"/>
      <c r="G41" s="26"/>
      <c r="H41" s="36"/>
      <c r="I41" s="18"/>
      <c r="K41" s="18"/>
      <c r="L41" s="18"/>
      <c r="M41" s="18"/>
      <c r="N41" s="18"/>
      <c r="O41" s="18"/>
      <c r="P41" s="18"/>
      <c r="Q41" s="18"/>
      <c r="R41" s="18"/>
      <c r="S41" s="18"/>
      <c r="T41" s="34"/>
      <c r="U41" s="34"/>
    </row>
    <row r="42" spans="1:22" x14ac:dyDescent="0.25">
      <c r="B42" s="22" t="e" cm="1">
        <f t="array" ref="B42">SUM(LARGE(H42:Z42,{1,2,3,4}))</f>
        <v>#NUM!</v>
      </c>
      <c r="C42" s="42" t="e" cm="1">
        <f t="array" ref="C42">SUM(LARGE(H42:Z42,{1,2,3}))</f>
        <v>#NUM!</v>
      </c>
      <c r="D42" s="5"/>
      <c r="E42" s="26"/>
      <c r="F42" s="26"/>
      <c r="G42" s="26"/>
      <c r="N42" s="36"/>
    </row>
    <row r="43" spans="1:22" x14ac:dyDescent="0.25">
      <c r="B43" s="22" t="e" cm="1">
        <f t="array" ref="B43">SUM(LARGE(H43:Z43,{1,2,3,4}))</f>
        <v>#NUM!</v>
      </c>
      <c r="C43" s="42" t="e" cm="1">
        <f t="array" ref="C43">SUM(LARGE(H43:Z43,{1,2,3}))</f>
        <v>#NUM!</v>
      </c>
      <c r="D43" s="5"/>
      <c r="E43" s="26"/>
      <c r="F43" s="26"/>
      <c r="G43" s="26"/>
      <c r="O43" s="36"/>
    </row>
    <row r="44" spans="1:22" x14ac:dyDescent="0.25">
      <c r="B44" s="22" t="e" cm="1">
        <f t="array" ref="B44">SUM(LARGE(H44:Z44,{1,2,3,4}))</f>
        <v>#NUM!</v>
      </c>
      <c r="C44" s="42" t="e" cm="1">
        <f t="array" ref="C44">SUM(LARGE(H44:Z44,{1,2,3}))</f>
        <v>#NUM!</v>
      </c>
      <c r="D44" s="5"/>
      <c r="E44" s="26"/>
      <c r="F44" s="26"/>
      <c r="G44" s="26"/>
      <c r="V44" s="13"/>
    </row>
    <row r="45" spans="1:22" x14ac:dyDescent="0.25">
      <c r="B45" s="22" t="e" cm="1">
        <f t="array" ref="B45">SUM(LARGE(H45:Z45,{1,2,3,4}))</f>
        <v>#NUM!</v>
      </c>
      <c r="C45" s="42" t="e" cm="1">
        <f t="array" ref="C45">SUM(LARGE(H45:Z45,{1,2,3}))</f>
        <v>#NUM!</v>
      </c>
      <c r="D45" s="5"/>
      <c r="E45" s="26"/>
      <c r="F45" s="26"/>
      <c r="G45" s="26"/>
    </row>
    <row r="46" spans="1:22" x14ac:dyDescent="0.25">
      <c r="A46" s="25"/>
      <c r="B46" s="22" t="e" cm="1">
        <f t="array" ref="B46">SUM(LARGE(H46:Z46,{1,2,3,4}))</f>
        <v>#NUM!</v>
      </c>
      <c r="C46" s="42" t="e" cm="1">
        <f t="array" ref="C46">SUM(LARGE(H46:Z46,{1,2,3}))</f>
        <v>#NUM!</v>
      </c>
      <c r="D46" s="5"/>
      <c r="E46" s="26"/>
      <c r="F46" s="26"/>
      <c r="G46" s="2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14"/>
      <c r="U46" s="14"/>
    </row>
    <row r="47" spans="1:22" x14ac:dyDescent="0.25">
      <c r="B47" s="22" t="e" cm="1">
        <f t="array" ref="B47">SUM(LARGE(H47:Z47,{1,2,3,4}))</f>
        <v>#NUM!</v>
      </c>
      <c r="C47" s="42" t="e" cm="1">
        <f t="array" ref="C47">SUM(LARGE(H47:Z47,{1,2,3}))</f>
        <v>#NUM!</v>
      </c>
      <c r="D47" s="5"/>
      <c r="E47" s="26"/>
      <c r="F47" s="26"/>
      <c r="G47" s="26"/>
      <c r="H47" s="5"/>
      <c r="I47" s="5"/>
      <c r="J47" s="5"/>
      <c r="K47" s="14"/>
      <c r="N47" s="14"/>
      <c r="O47" s="14"/>
      <c r="P47" s="14"/>
      <c r="Q47" s="14"/>
      <c r="R47" s="14"/>
      <c r="S47" s="14"/>
    </row>
    <row r="48" spans="1:22" x14ac:dyDescent="0.25">
      <c r="B48" s="22" t="e" cm="1">
        <f t="array" ref="B48">SUM(LARGE(H48:Z48,{1,2,3,4}))</f>
        <v>#NUM!</v>
      </c>
      <c r="C48" s="42" t="e" cm="1">
        <f t="array" ref="C48">SUM(LARGE(H48:Z48,{1,2,3}))</f>
        <v>#NUM!</v>
      </c>
      <c r="D48" s="5"/>
      <c r="E48" s="26"/>
      <c r="F48" s="26"/>
      <c r="G48" s="26"/>
      <c r="N48" s="36"/>
    </row>
    <row r="49" spans="1:22" x14ac:dyDescent="0.25">
      <c r="B49" s="22" t="e" cm="1">
        <f t="array" ref="B49">SUM(LARGE(H49:Z49,{1,2,3,4}))</f>
        <v>#NUM!</v>
      </c>
      <c r="C49" s="42" t="e" cm="1">
        <f t="array" ref="C49">SUM(LARGE(H49:Z49,{1,2,3}))</f>
        <v>#NUM!</v>
      </c>
      <c r="D49" s="5"/>
      <c r="E49" s="26"/>
      <c r="F49" s="26"/>
      <c r="G49" s="26"/>
      <c r="H49" s="36"/>
    </row>
    <row r="50" spans="1:22" x14ac:dyDescent="0.25">
      <c r="A50" s="25"/>
      <c r="B50" s="22" t="e" cm="1">
        <f t="array" ref="B50">SUM(LARGE(H50:Z50,{1,2,3,4}))</f>
        <v>#NUM!</v>
      </c>
      <c r="C50" s="42" t="e" cm="1">
        <f t="array" ref="C50">SUM(LARGE(H50:Z50,{1,2,3}))</f>
        <v>#NUM!</v>
      </c>
      <c r="D50" s="5"/>
      <c r="E50" s="26"/>
      <c r="F50" s="26"/>
      <c r="G50" s="26"/>
      <c r="H50" s="36"/>
    </row>
    <row r="51" spans="1:22" x14ac:dyDescent="0.25">
      <c r="A51" s="25"/>
      <c r="B51" s="22" t="e" cm="1">
        <f t="array" ref="B51">SUM(LARGE(H51:Z51,{1,2,3,4}))</f>
        <v>#NUM!</v>
      </c>
      <c r="C51" s="42" t="e" cm="1">
        <f t="array" ref="C51">SUM(LARGE(H51:Z51,{1,2,3}))</f>
        <v>#NUM!</v>
      </c>
      <c r="D51" s="5"/>
      <c r="E51" s="26"/>
      <c r="F51" s="26"/>
      <c r="G51" s="26"/>
      <c r="H51" s="36"/>
      <c r="T51" s="35"/>
      <c r="U51" s="35"/>
    </row>
    <row r="52" spans="1:22" x14ac:dyDescent="0.25">
      <c r="B52" s="22" t="e" cm="1">
        <f t="array" ref="B52">SUM(LARGE(H52:Z52,{1,2,3,4}))</f>
        <v>#NUM!</v>
      </c>
      <c r="C52" s="42" t="e" cm="1">
        <f t="array" ref="C52">SUM(LARGE(H52:Z52,{1,2,3}))</f>
        <v>#NUM!</v>
      </c>
      <c r="D52" s="5"/>
      <c r="E52" s="26"/>
      <c r="F52" s="26"/>
      <c r="G52" s="26"/>
      <c r="O52" s="36"/>
    </row>
    <row r="53" spans="1:22" x14ac:dyDescent="0.25">
      <c r="A53" s="25"/>
      <c r="B53" s="22" t="e" cm="1">
        <f t="array" ref="B53">SUM(LARGE(H53:Z53,{1,2,3,4}))</f>
        <v>#NUM!</v>
      </c>
      <c r="C53" s="42" t="e" cm="1">
        <f t="array" ref="C53">SUM(LARGE(H53:Z53,{1,2,3}))</f>
        <v>#NUM!</v>
      </c>
      <c r="D53" s="5"/>
      <c r="E53" s="26"/>
      <c r="F53" s="26"/>
      <c r="G53" s="26"/>
      <c r="H53" s="36"/>
      <c r="I53" s="18"/>
      <c r="L53" s="18"/>
      <c r="M53" s="18"/>
      <c r="N53" s="18"/>
      <c r="O53" s="18"/>
      <c r="P53" s="18"/>
      <c r="Q53" s="18"/>
      <c r="R53" s="18"/>
      <c r="S53" s="18"/>
    </row>
    <row r="54" spans="1:22" x14ac:dyDescent="0.25">
      <c r="A54" s="25"/>
      <c r="B54" s="22" t="e" cm="1">
        <f t="array" ref="B54">SUM(LARGE(H54:Z54,{1,2,3,4}))</f>
        <v>#NUM!</v>
      </c>
      <c r="C54" s="42" t="e" cm="1">
        <f t="array" ref="C54">SUM(LARGE(H54:Z54,{1,2,3}))</f>
        <v>#NUM!</v>
      </c>
      <c r="D54" s="5"/>
      <c r="E54" s="26"/>
      <c r="F54" s="26"/>
      <c r="G54" s="26"/>
      <c r="H54" s="18"/>
      <c r="I54" s="18"/>
      <c r="J54" s="18"/>
      <c r="K54" s="18"/>
      <c r="N54" s="18"/>
      <c r="O54" s="18"/>
      <c r="P54" s="18"/>
      <c r="Q54" s="18"/>
      <c r="R54" s="18"/>
      <c r="S54" s="18"/>
    </row>
    <row r="55" spans="1:22" x14ac:dyDescent="0.25">
      <c r="B55" s="22" t="e" cm="1">
        <f t="array" ref="B55">SUM(LARGE(H55:Z55,{1,2,3,4}))</f>
        <v>#NUM!</v>
      </c>
      <c r="C55" s="42" t="e" cm="1">
        <f t="array" ref="C55">SUM(LARGE(H55:Z55,{1,2,3}))</f>
        <v>#NUM!</v>
      </c>
      <c r="D55" s="5"/>
      <c r="E55" s="26"/>
      <c r="F55" s="26"/>
      <c r="G55" s="26"/>
      <c r="V55" s="13"/>
    </row>
    <row r="56" spans="1:22" x14ac:dyDescent="0.25">
      <c r="B56" s="22" t="e" cm="1">
        <f t="array" ref="B56">SUM(LARGE(H56:Z56,{1,2,3,4}))</f>
        <v>#NUM!</v>
      </c>
      <c r="C56" s="42" t="e" cm="1">
        <f t="array" ref="C56">SUM(LARGE(H56:Z56,{1,2,3}))</f>
        <v>#NUM!</v>
      </c>
      <c r="D56" s="5"/>
      <c r="E56" s="26"/>
      <c r="F56" s="26"/>
      <c r="G56" s="26"/>
      <c r="H56" s="36"/>
      <c r="R56" s="22"/>
      <c r="T56" s="35"/>
      <c r="U56" s="35"/>
    </row>
    <row r="57" spans="1:22" x14ac:dyDescent="0.25">
      <c r="A57" s="9"/>
      <c r="B57" s="22" t="e" cm="1">
        <f t="array" ref="B57">SUM(LARGE(H57:Z57,{1,2,3,4}))</f>
        <v>#NUM!</v>
      </c>
      <c r="C57" s="42" t="e" cm="1">
        <f t="array" ref="C57">SUM(LARGE(H57:Z57,{1,2,3}))</f>
        <v>#NUM!</v>
      </c>
      <c r="D57" s="5"/>
      <c r="E57" s="26"/>
      <c r="F57" s="26"/>
      <c r="G57" s="26"/>
      <c r="R57" s="22"/>
      <c r="T57" s="14"/>
      <c r="U57" s="14"/>
    </row>
    <row r="58" spans="1:22" x14ac:dyDescent="0.25">
      <c r="B58" s="22" t="e" cm="1">
        <f t="array" ref="B58">SUM(LARGE(H58:Z58,{1,2,3,4}))</f>
        <v>#NUM!</v>
      </c>
      <c r="C58" s="42" t="e" cm="1">
        <f t="array" ref="C58">SUM(LARGE(H58:Z58,{1,2,3}))</f>
        <v>#NUM!</v>
      </c>
      <c r="D58" s="5"/>
      <c r="E58" s="26"/>
      <c r="F58" s="26"/>
      <c r="G58" s="26"/>
      <c r="R58" s="22"/>
    </row>
    <row r="59" spans="1:22" x14ac:dyDescent="0.25">
      <c r="B59" s="22" t="e" cm="1">
        <f t="array" ref="B59">SUM(LARGE(H59:Z59,{1,2,3,4}))</f>
        <v>#NUM!</v>
      </c>
      <c r="C59" s="42" t="e" cm="1">
        <f t="array" ref="C59">SUM(LARGE(H59:Z59,{1,2,3}))</f>
        <v>#NUM!</v>
      </c>
      <c r="D59" s="5"/>
      <c r="E59" s="26"/>
      <c r="F59" s="26"/>
      <c r="G59" s="26"/>
      <c r="N59" s="36"/>
      <c r="R59" s="22"/>
    </row>
    <row r="60" spans="1:22" x14ac:dyDescent="0.25">
      <c r="A60" s="25"/>
      <c r="B60" s="22" t="e" cm="1">
        <f t="array" ref="B60">SUM(LARGE(H60:Z60,{1,2,3,4}))</f>
        <v>#NUM!</v>
      </c>
      <c r="C60" s="42" t="e" cm="1">
        <f t="array" ref="C60">SUM(LARGE(H60:Z60,{1,2,3}))</f>
        <v>#NUM!</v>
      </c>
      <c r="D60" s="5"/>
      <c r="E60" s="26"/>
      <c r="F60" s="26"/>
      <c r="G60" s="26"/>
      <c r="H60" s="36"/>
      <c r="R60" s="22"/>
    </row>
    <row r="61" spans="1:22" x14ac:dyDescent="0.25">
      <c r="B61" s="22" t="e" cm="1">
        <f t="array" ref="B61">SUM(LARGE(H61:Z61,{1,2,3,4}))</f>
        <v>#NUM!</v>
      </c>
      <c r="C61" s="42" t="e" cm="1">
        <f t="array" ref="C61">SUM(LARGE(H61:Z61,{1,2,3}))</f>
        <v>#NUM!</v>
      </c>
      <c r="D61" s="5"/>
      <c r="E61" s="26"/>
      <c r="F61" s="26"/>
      <c r="G61" s="26"/>
      <c r="R61" s="22"/>
      <c r="V61" s="13"/>
    </row>
    <row r="62" spans="1:22" x14ac:dyDescent="0.25">
      <c r="B62" s="22" t="e" cm="1">
        <f t="array" ref="B62">SUM(LARGE(H62:Z62,{1,2,3,4}))</f>
        <v>#NUM!</v>
      </c>
      <c r="C62" s="42" t="e" cm="1">
        <f t="array" ref="C62">SUM(LARGE(H62:Z62,{1,2,3}))</f>
        <v>#NUM!</v>
      </c>
      <c r="D62" s="5"/>
      <c r="E62" s="26"/>
      <c r="F62" s="26"/>
      <c r="G62" s="38"/>
      <c r="R62" s="22"/>
    </row>
    <row r="63" spans="1:22" x14ac:dyDescent="0.25">
      <c r="A63" s="25"/>
      <c r="B63" s="22" t="e" cm="1">
        <f t="array" ref="B63">SUM(LARGE(H63:Z63,{1,2,3,4}))</f>
        <v>#NUM!</v>
      </c>
      <c r="C63" s="42" t="e" cm="1">
        <f t="array" ref="C63">SUM(LARGE(H63:Z63,{1,2,3}))</f>
        <v>#NUM!</v>
      </c>
      <c r="D63" s="5"/>
      <c r="E63" s="26"/>
      <c r="F63" s="26"/>
      <c r="G63" s="26"/>
      <c r="H63" s="36"/>
      <c r="R63" s="22"/>
      <c r="T63" s="35"/>
      <c r="U63" s="35"/>
    </row>
    <row r="64" spans="1:22" x14ac:dyDescent="0.25">
      <c r="A64" s="25"/>
      <c r="B64" s="22" t="e" cm="1">
        <f t="array" ref="B64">SUM(LARGE(H64:Z64,{1,2,3,4}))</f>
        <v>#NUM!</v>
      </c>
      <c r="C64" s="42" t="e" cm="1">
        <f t="array" ref="C64">SUM(LARGE(H64:Z64,{1,2,3}))</f>
        <v>#NUM!</v>
      </c>
      <c r="D64" s="26"/>
      <c r="E64" s="26"/>
      <c r="F64" s="26"/>
      <c r="G64" s="5"/>
      <c r="H64" s="36"/>
      <c r="Q64" s="22"/>
      <c r="T64" s="35"/>
      <c r="U64" s="35"/>
    </row>
    <row r="65" spans="1:32" x14ac:dyDescent="0.25">
      <c r="A65" s="25"/>
      <c r="B65" s="22" t="e" cm="1">
        <f t="array" ref="B65">SUM(LARGE(H65:Z65,{1,2,3,4}))</f>
        <v>#NUM!</v>
      </c>
      <c r="C65" s="42" t="e" cm="1">
        <f t="array" ref="C65">SUM(LARGE(H65:Z65,{1,2,3}))</f>
        <v>#NUM!</v>
      </c>
      <c r="D65" s="26"/>
      <c r="E65" s="26"/>
      <c r="F65" s="26"/>
      <c r="G65" s="5"/>
      <c r="H65" s="36"/>
      <c r="Q65" s="22"/>
      <c r="T65" s="35"/>
      <c r="U65" s="35"/>
    </row>
    <row r="66" spans="1:32" x14ac:dyDescent="0.25">
      <c r="A66" s="25"/>
      <c r="B66" s="22" t="e" cm="1">
        <f t="array" ref="B66">SUM(LARGE(H66:Z66,{1,2,3,4}))</f>
        <v>#NUM!</v>
      </c>
      <c r="C66" s="42" t="e" cm="1">
        <f t="array" ref="C66">SUM(LARGE(H66:Z66,{1,2,3}))</f>
        <v>#NUM!</v>
      </c>
      <c r="D66" s="26"/>
      <c r="E66" s="26"/>
      <c r="F66" s="26"/>
      <c r="G66" s="5"/>
      <c r="H66" s="36"/>
      <c r="Q66" s="22"/>
      <c r="T66" s="35"/>
      <c r="U66" s="35"/>
    </row>
    <row r="67" spans="1:32" x14ac:dyDescent="0.25">
      <c r="B67" s="22"/>
      <c r="C67" s="42"/>
      <c r="D67" s="26"/>
      <c r="E67" s="26"/>
      <c r="F67" s="26"/>
      <c r="G67" s="5"/>
      <c r="N67" s="36"/>
      <c r="Q67" s="22"/>
    </row>
    <row r="68" spans="1:32" x14ac:dyDescent="0.25">
      <c r="A68" s="5"/>
      <c r="B68" s="22"/>
      <c r="C68" s="42"/>
      <c r="D68" s="26"/>
      <c r="E68" s="26"/>
      <c r="F68" s="26"/>
      <c r="G68" s="5"/>
      <c r="H68" s="41"/>
      <c r="N68" s="36"/>
      <c r="Q68" s="22"/>
      <c r="W68" s="16"/>
      <c r="X68" s="16"/>
      <c r="Y68" s="12"/>
      <c r="Z68" s="6"/>
      <c r="AA68" s="6"/>
      <c r="AB68" s="6"/>
      <c r="AC68" s="6"/>
      <c r="AD68" s="6"/>
      <c r="AE68" s="10"/>
      <c r="AF68" s="10"/>
    </row>
    <row r="69" spans="1:32" x14ac:dyDescent="0.25">
      <c r="A69" s="5"/>
      <c r="B69" s="22"/>
      <c r="C69" s="42"/>
      <c r="D69" s="26"/>
      <c r="E69" s="26"/>
      <c r="F69" s="26"/>
      <c r="G69" s="5"/>
      <c r="H69" s="41"/>
      <c r="I69" s="18"/>
      <c r="L69" s="18"/>
      <c r="M69" s="18"/>
      <c r="N69" s="18"/>
      <c r="O69" s="18"/>
      <c r="P69" s="18"/>
      <c r="Q69" s="22"/>
      <c r="R69" s="18"/>
      <c r="T69" s="34"/>
      <c r="U69" s="34"/>
      <c r="W69" s="16"/>
      <c r="X69" s="16"/>
      <c r="Y69" s="12"/>
      <c r="Z69" s="6"/>
      <c r="AA69" s="6"/>
      <c r="AB69" s="6"/>
      <c r="AC69" s="6"/>
      <c r="AD69" s="6"/>
      <c r="AE69" s="10"/>
      <c r="AF69" s="10"/>
    </row>
    <row r="70" spans="1:32" x14ac:dyDescent="0.25">
      <c r="A70" s="5"/>
      <c r="B70" s="22"/>
      <c r="C70" s="42"/>
      <c r="D70" s="26"/>
      <c r="E70" s="26"/>
      <c r="F70" s="26"/>
      <c r="G70" s="5"/>
      <c r="H70" s="36"/>
      <c r="I70" s="18"/>
      <c r="J70" s="18"/>
      <c r="K70" s="18"/>
      <c r="L70" s="18"/>
      <c r="M70" s="18"/>
      <c r="N70" s="18"/>
      <c r="O70" s="36"/>
      <c r="Q70" s="39"/>
      <c r="R70" s="18"/>
      <c r="S70" s="18"/>
      <c r="T70" s="34"/>
      <c r="U70" s="34"/>
    </row>
    <row r="71" spans="1:32" x14ac:dyDescent="0.25">
      <c r="A71" s="5"/>
      <c r="B71" s="22"/>
      <c r="C71" s="42"/>
      <c r="D71" s="26"/>
      <c r="E71" s="26"/>
      <c r="F71" s="26"/>
      <c r="G71" s="5"/>
      <c r="H71" s="36"/>
      <c r="Q71" s="22"/>
      <c r="T71" s="35"/>
      <c r="U71" s="35"/>
    </row>
    <row r="72" spans="1:32" x14ac:dyDescent="0.25">
      <c r="A72" s="5"/>
      <c r="B72" s="22"/>
      <c r="C72" s="42"/>
      <c r="D72" s="26"/>
      <c r="E72" s="26"/>
      <c r="F72" s="26"/>
      <c r="G72" s="5"/>
      <c r="H72" s="18"/>
      <c r="J72" s="18"/>
      <c r="K72" s="18"/>
      <c r="N72" s="36"/>
      <c r="O72" s="36"/>
      <c r="P72" s="18"/>
      <c r="Q72" s="39"/>
      <c r="R72" s="18"/>
      <c r="S72" s="18"/>
      <c r="V72" s="13"/>
      <c r="W72" s="16"/>
      <c r="X72" s="16"/>
      <c r="Y72" s="12"/>
      <c r="Z72" s="6"/>
      <c r="AA72" s="6"/>
      <c r="AB72" s="6"/>
      <c r="AC72" s="6"/>
      <c r="AD72" s="6"/>
    </row>
    <row r="73" spans="1:32" x14ac:dyDescent="0.25">
      <c r="A73" s="5"/>
      <c r="B73" s="22"/>
      <c r="C73" s="42"/>
      <c r="D73" s="26"/>
      <c r="E73" s="26"/>
      <c r="F73" s="26"/>
      <c r="G73" s="5"/>
      <c r="H73" s="18"/>
      <c r="I73" s="18"/>
      <c r="J73" s="18"/>
      <c r="K73" s="18"/>
      <c r="N73" s="18"/>
      <c r="O73" s="36"/>
      <c r="P73" s="18"/>
      <c r="Q73" s="39"/>
      <c r="R73" s="18"/>
      <c r="S73" s="18"/>
    </row>
    <row r="74" spans="1:32" x14ac:dyDescent="0.25">
      <c r="A74" s="5"/>
      <c r="B74" s="22"/>
      <c r="C74" s="42"/>
      <c r="D74" s="37"/>
      <c r="E74" s="37"/>
      <c r="F74" s="37"/>
      <c r="G74" s="41"/>
      <c r="N74" s="36"/>
      <c r="Q74" s="22"/>
    </row>
    <row r="75" spans="1:32" x14ac:dyDescent="0.25">
      <c r="A75" s="5"/>
      <c r="B75" s="22"/>
      <c r="C75" s="42"/>
      <c r="D75" s="26"/>
      <c r="E75" s="26"/>
      <c r="F75" s="26"/>
      <c r="G75" s="5"/>
      <c r="H75" s="41"/>
      <c r="Q75" s="22"/>
      <c r="T75" s="14"/>
      <c r="U75" s="14"/>
    </row>
    <row r="76" spans="1:32" x14ac:dyDescent="0.25">
      <c r="A76" s="5"/>
      <c r="B76" s="22"/>
      <c r="C76" s="42"/>
      <c r="D76" s="26"/>
      <c r="E76" s="26"/>
      <c r="F76" s="26"/>
      <c r="G76" s="5"/>
      <c r="N76" s="36"/>
      <c r="Q76" s="22"/>
    </row>
    <row r="77" spans="1:32" x14ac:dyDescent="0.25">
      <c r="A77" s="5"/>
      <c r="B77" s="22"/>
      <c r="C77" s="42"/>
      <c r="D77" s="26"/>
      <c r="E77" s="26"/>
      <c r="F77" s="26"/>
      <c r="G77" s="5"/>
      <c r="Q77" s="22"/>
    </row>
    <row r="78" spans="1:32" x14ac:dyDescent="0.25">
      <c r="A78" s="25"/>
      <c r="B78" s="22"/>
      <c r="C78" s="42"/>
      <c r="D78" s="26"/>
      <c r="E78" s="26"/>
      <c r="F78" s="26"/>
      <c r="G78" s="5"/>
      <c r="H78" s="41"/>
      <c r="I78" s="18"/>
      <c r="K78" s="18"/>
      <c r="L78" s="18"/>
      <c r="M78" s="18"/>
      <c r="N78" s="18"/>
      <c r="O78" s="18"/>
      <c r="P78" s="18"/>
      <c r="Q78" s="22"/>
      <c r="R78" s="18"/>
      <c r="T78" s="34"/>
      <c r="U78" s="34"/>
      <c r="V78" s="13"/>
    </row>
    <row r="79" spans="1:32" x14ac:dyDescent="0.25">
      <c r="A79" s="5"/>
      <c r="B79" s="22"/>
      <c r="C79" s="42"/>
      <c r="D79" s="26"/>
      <c r="E79" s="26"/>
      <c r="F79" s="26"/>
      <c r="G79" s="5"/>
      <c r="H79" s="36"/>
      <c r="I79" s="18"/>
      <c r="J79" s="18"/>
      <c r="L79" s="18"/>
      <c r="M79" s="18"/>
      <c r="N79" s="18"/>
      <c r="O79" s="36"/>
      <c r="P79" s="18"/>
      <c r="Q79" s="18"/>
      <c r="R79" s="18"/>
      <c r="S79" s="18"/>
      <c r="T79" s="34"/>
      <c r="U79" s="34"/>
    </row>
    <row r="80" spans="1:32" x14ac:dyDescent="0.25">
      <c r="A80" s="5"/>
      <c r="B80" s="22"/>
      <c r="C80" s="42"/>
      <c r="D80" s="26"/>
      <c r="E80" s="26"/>
      <c r="F80" s="26"/>
      <c r="G80" s="5"/>
      <c r="H80" s="41"/>
    </row>
    <row r="81" spans="1:32" x14ac:dyDescent="0.25">
      <c r="A81" s="5"/>
      <c r="B81" s="22"/>
      <c r="C81" s="42"/>
      <c r="D81" s="26"/>
      <c r="E81" s="26"/>
      <c r="F81" s="26"/>
      <c r="G81" s="5"/>
      <c r="H81" s="41"/>
      <c r="N81" s="36"/>
    </row>
    <row r="82" spans="1:32" x14ac:dyDescent="0.25">
      <c r="A82" s="5"/>
      <c r="B82" s="22"/>
      <c r="C82" s="42"/>
      <c r="D82" s="26"/>
      <c r="E82" s="26"/>
      <c r="F82" s="26"/>
      <c r="G82" s="5"/>
      <c r="H82" s="36"/>
      <c r="I82" s="18"/>
      <c r="L82" s="18"/>
      <c r="M82" s="18"/>
      <c r="N82" s="36"/>
      <c r="O82" s="18"/>
      <c r="P82" s="18"/>
      <c r="R82" s="18"/>
      <c r="T82" s="34"/>
      <c r="U82" s="34"/>
    </row>
    <row r="83" spans="1:32" x14ac:dyDescent="0.25">
      <c r="A83" s="5"/>
      <c r="B83" s="22"/>
      <c r="C83" s="42"/>
      <c r="D83" s="26"/>
      <c r="E83" s="26"/>
      <c r="F83" s="26"/>
      <c r="G83" s="5"/>
      <c r="N83" s="36"/>
      <c r="V83" s="13"/>
    </row>
    <row r="84" spans="1:32" x14ac:dyDescent="0.25">
      <c r="A84" s="5"/>
      <c r="B84" s="22"/>
      <c r="C84" s="42"/>
      <c r="D84" s="26"/>
      <c r="E84" s="26"/>
      <c r="F84" s="26"/>
      <c r="G84" s="5"/>
      <c r="H84" s="36"/>
      <c r="I84" s="18"/>
      <c r="L84" s="18"/>
      <c r="M84" s="18"/>
      <c r="N84" s="18"/>
      <c r="O84" s="18"/>
      <c r="P84" s="18"/>
      <c r="R84" s="18"/>
      <c r="T84" s="34"/>
      <c r="U84" s="34"/>
    </row>
    <row r="85" spans="1:32" x14ac:dyDescent="0.25">
      <c r="B85" s="22"/>
      <c r="C85" s="42"/>
      <c r="D85" s="26"/>
      <c r="E85" s="26"/>
      <c r="F85" s="26"/>
      <c r="G85" s="5"/>
      <c r="H85" s="36"/>
      <c r="T85" s="35"/>
      <c r="V85" s="13"/>
      <c r="W85" s="4"/>
      <c r="X85" s="4"/>
      <c r="Y85" s="17"/>
      <c r="AD85" s="11"/>
      <c r="AE85" s="10"/>
      <c r="AF85" s="10"/>
    </row>
    <row r="86" spans="1:32" x14ac:dyDescent="0.25">
      <c r="A86" s="5"/>
      <c r="B86" s="22"/>
      <c r="C86" s="42"/>
      <c r="D86" s="26"/>
      <c r="E86" s="26"/>
      <c r="F86" s="26"/>
      <c r="G86" s="5"/>
    </row>
    <row r="87" spans="1:32" x14ac:dyDescent="0.25">
      <c r="A87" s="5"/>
      <c r="B87" s="22"/>
      <c r="C87" s="42"/>
      <c r="D87" s="37"/>
      <c r="E87" s="37"/>
      <c r="F87" s="37"/>
      <c r="G87" s="41"/>
      <c r="N87" s="36"/>
      <c r="W87" s="4"/>
      <c r="X87" s="4"/>
      <c r="Y87" s="17"/>
      <c r="AD87" s="11"/>
      <c r="AE87" s="10"/>
      <c r="AF87" s="10"/>
    </row>
    <row r="88" spans="1:32" x14ac:dyDescent="0.25">
      <c r="A88" s="5"/>
      <c r="B88" s="22"/>
      <c r="C88" s="42"/>
      <c r="D88" s="26"/>
      <c r="E88" s="26"/>
      <c r="F88" s="26"/>
      <c r="G88" s="5"/>
      <c r="H88" s="36"/>
      <c r="N88" s="36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A80CE-115B-4FBF-A0FC-79379DF6DCD5}">
  <dimension ref="A1:AO30"/>
  <sheetViews>
    <sheetView showGridLines="0" workbookViewId="0">
      <pane ySplit="1" topLeftCell="A2" activePane="bottomLeft" state="frozen"/>
      <selection pane="bottomLeft" activeCell="A6" sqref="A6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13" style="13" customWidth="1"/>
    <col min="9" max="19" width="11.28515625" style="13" customWidth="1"/>
    <col min="20" max="21" width="9" style="13" customWidth="1"/>
    <col min="22" max="22" width="11.5703125" style="2" customWidth="1"/>
    <col min="23" max="23" width="8.85546875" style="2" customWidth="1"/>
    <col min="24" max="24" width="6" style="2" customWidth="1"/>
    <col min="25" max="25" width="8" style="3" customWidth="1"/>
    <col min="26" max="26" width="7.28515625" style="3" customWidth="1"/>
    <col min="27" max="27" width="5.85546875" style="3" customWidth="1"/>
    <col min="28" max="28" width="7.140625" style="3" customWidth="1"/>
    <col min="29" max="29" width="7.7109375" style="3" customWidth="1"/>
    <col min="30" max="30" width="7.140625" style="3" customWidth="1"/>
    <col min="31" max="31" width="8" style="2" customWidth="1"/>
    <col min="32" max="32" width="8.85546875" style="2" customWidth="1"/>
    <col min="33" max="33" width="6" style="2" customWidth="1"/>
    <col min="34" max="34" width="6.42578125" style="4" customWidth="1"/>
    <col min="35" max="35" width="7.140625" style="3" customWidth="1"/>
    <col min="36" max="36" width="7.140625" style="2" customWidth="1"/>
    <col min="37" max="37" width="6.28515625" style="2" customWidth="1"/>
    <col min="38" max="38" width="10.5703125" style="2" customWidth="1"/>
    <col min="39" max="39" width="7.140625" style="4" customWidth="1"/>
    <col min="40" max="40" width="7.140625" style="5" customWidth="1"/>
    <col min="41" max="41" width="18.5703125" style="5" customWidth="1"/>
    <col min="42" max="16384" width="9.140625" style="5"/>
  </cols>
  <sheetData>
    <row r="1" spans="1:41" x14ac:dyDescent="0.25">
      <c r="A1" s="30" t="s">
        <v>3</v>
      </c>
      <c r="B1" s="19" t="s">
        <v>2</v>
      </c>
      <c r="C1" s="20" t="s">
        <v>5</v>
      </c>
      <c r="D1" s="29" t="s">
        <v>0</v>
      </c>
      <c r="E1" s="58" t="s">
        <v>4</v>
      </c>
      <c r="F1" s="58" t="s">
        <v>1</v>
      </c>
      <c r="G1" s="58" t="s">
        <v>12</v>
      </c>
      <c r="H1" s="59" t="s">
        <v>15</v>
      </c>
      <c r="I1" s="32" t="s">
        <v>16</v>
      </c>
      <c r="J1" s="32" t="s">
        <v>17</v>
      </c>
      <c r="K1" s="32" t="s">
        <v>18</v>
      </c>
      <c r="L1" s="32" t="s">
        <v>19</v>
      </c>
      <c r="M1" s="32" t="s">
        <v>20</v>
      </c>
      <c r="N1" s="32" t="s">
        <v>8</v>
      </c>
      <c r="O1" s="51" t="s">
        <v>21</v>
      </c>
      <c r="P1" s="32" t="s">
        <v>10</v>
      </c>
      <c r="Q1" s="32" t="s">
        <v>22</v>
      </c>
      <c r="R1" s="32" t="s">
        <v>23</v>
      </c>
      <c r="S1" s="32" t="s">
        <v>7</v>
      </c>
      <c r="T1" s="32" t="s">
        <v>25</v>
      </c>
      <c r="U1" s="32" t="s">
        <v>24</v>
      </c>
      <c r="V1" s="31" t="s">
        <v>6</v>
      </c>
      <c r="W1" s="31" t="s">
        <v>9</v>
      </c>
      <c r="X1" s="31"/>
      <c r="Y1" s="31"/>
      <c r="Z1" s="31"/>
      <c r="AA1" s="31"/>
      <c r="AB1" s="31"/>
      <c r="AC1" s="31"/>
      <c r="AD1" s="31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</row>
    <row r="2" spans="1:41" x14ac:dyDescent="0.25">
      <c r="A2" s="68" t="s">
        <v>505</v>
      </c>
      <c r="B2" s="22" cm="1">
        <f t="array" ref="B2">SUM(LARGE(H2:Z2,{1,2,3,4}))</f>
        <v>280.83366666666666</v>
      </c>
      <c r="C2" s="42" cm="1">
        <f t="array" ref="C2">SUM(LARGE(H2:Z2,{1,2,3}))</f>
        <v>211.66666666666666</v>
      </c>
      <c r="D2" s="41" t="s">
        <v>164</v>
      </c>
      <c r="E2" s="37" t="s">
        <v>58</v>
      </c>
      <c r="F2" s="37" t="s">
        <v>80</v>
      </c>
      <c r="G2" s="26" t="s">
        <v>49</v>
      </c>
      <c r="H2" s="18">
        <f>196.5/300*100</f>
        <v>65.5</v>
      </c>
      <c r="J2" s="13">
        <f>212/300*100</f>
        <v>70.666666666666671</v>
      </c>
      <c r="L2" s="13">
        <v>69.167000000000002</v>
      </c>
      <c r="P2" s="13">
        <v>70.832999999999998</v>
      </c>
      <c r="R2" s="39">
        <v>70.167000000000002</v>
      </c>
      <c r="U2" s="13">
        <v>68</v>
      </c>
      <c r="W2" s="16"/>
      <c r="X2" s="16"/>
      <c r="Y2" s="12"/>
      <c r="Z2" s="6"/>
      <c r="AA2" s="6"/>
      <c r="AB2" s="6"/>
      <c r="AC2" s="6"/>
      <c r="AD2" s="6"/>
      <c r="AE2" s="10"/>
      <c r="AF2" s="10"/>
    </row>
    <row r="3" spans="1:41" x14ac:dyDescent="0.25">
      <c r="A3" s="78" t="s">
        <v>511</v>
      </c>
      <c r="B3" s="22" cm="1">
        <f t="array" ref="B3">SUM(LARGE(H3:Z3,{1,2,3,4}))</f>
        <v>276.66666666666663</v>
      </c>
      <c r="C3" s="42" cm="1">
        <f t="array" ref="C3">SUM(LARGE(H3:Z3,{1,2,3}))</f>
        <v>210.66666666666666</v>
      </c>
      <c r="D3" s="41" t="s">
        <v>437</v>
      </c>
      <c r="E3" s="37" t="s">
        <v>273</v>
      </c>
      <c r="F3" s="37" t="s">
        <v>274</v>
      </c>
      <c r="G3" s="26" t="s">
        <v>49</v>
      </c>
      <c r="H3" s="62"/>
      <c r="I3" s="18"/>
      <c r="K3" s="13">
        <f>221/300*100</f>
        <v>73.666666666666671</v>
      </c>
      <c r="L3" s="13">
        <v>68.332999999999998</v>
      </c>
      <c r="Q3" s="13">
        <v>68.667000000000002</v>
      </c>
      <c r="R3" s="22"/>
      <c r="S3" s="13">
        <v>63.832999999999998</v>
      </c>
      <c r="T3" s="35"/>
      <c r="U3" s="13">
        <v>66</v>
      </c>
      <c r="V3" s="15"/>
    </row>
    <row r="4" spans="1:41" x14ac:dyDescent="0.25">
      <c r="A4" s="68" t="s">
        <v>505</v>
      </c>
      <c r="B4" s="22" cm="1">
        <f t="array" ref="B4">SUM(LARGE(H4:Z4,{1,2,3,4}))</f>
        <v>277.16800000000001</v>
      </c>
      <c r="C4" s="42" cm="1">
        <f t="array" ref="C4">SUM(LARGE(H4:Z4,{1,2,3}))</f>
        <v>208.501</v>
      </c>
      <c r="D4" s="41" t="s">
        <v>319</v>
      </c>
      <c r="E4" s="37" t="s">
        <v>320</v>
      </c>
      <c r="F4" s="37" t="s">
        <v>321</v>
      </c>
      <c r="G4" s="38" t="s">
        <v>49</v>
      </c>
      <c r="H4" s="62"/>
      <c r="I4" s="18"/>
      <c r="L4" s="13">
        <v>70.167000000000002</v>
      </c>
      <c r="M4" s="13">
        <v>62.832999999999998</v>
      </c>
      <c r="P4" s="13">
        <v>69.167000000000002</v>
      </c>
      <c r="R4" s="22"/>
      <c r="S4" s="13">
        <v>68.667000000000002</v>
      </c>
      <c r="T4" s="35">
        <v>69.167000000000002</v>
      </c>
      <c r="U4" s="13">
        <v>64.5</v>
      </c>
      <c r="V4" s="16"/>
    </row>
    <row r="5" spans="1:41" x14ac:dyDescent="0.25">
      <c r="A5" s="68" t="s">
        <v>505</v>
      </c>
      <c r="B5" s="22" cm="1">
        <f t="array" ref="B5">SUM(LARGE(H5:Z5,{1,2,3,4}))</f>
        <v>267</v>
      </c>
      <c r="C5" s="42" cm="1">
        <f t="array" ref="C5">SUM(LARGE(H5:Z5,{1,2,3}))</f>
        <v>204</v>
      </c>
      <c r="D5" s="41" t="s">
        <v>221</v>
      </c>
      <c r="E5" s="37" t="s">
        <v>81</v>
      </c>
      <c r="F5" s="37" t="s">
        <v>224</v>
      </c>
      <c r="G5" s="26" t="s">
        <v>49</v>
      </c>
      <c r="H5" s="18"/>
      <c r="I5" s="18">
        <v>63</v>
      </c>
      <c r="L5" s="13">
        <v>67.167000000000002</v>
      </c>
      <c r="M5" s="13">
        <v>65.832999999999998</v>
      </c>
      <c r="R5" s="39">
        <v>71</v>
      </c>
      <c r="T5" s="35"/>
      <c r="V5" s="13"/>
    </row>
    <row r="6" spans="1:41" x14ac:dyDescent="0.25">
      <c r="A6" s="78" t="s">
        <v>511</v>
      </c>
      <c r="B6" s="22" cm="1">
        <f t="array" ref="B6">SUM(LARGE(H6:Z6,{1,2,3,4}))</f>
        <v>262.83299999999997</v>
      </c>
      <c r="C6" s="42" cm="1">
        <f t="array" ref="C6">SUM(LARGE(H6:Z6,{1,2,3}))</f>
        <v>197.833</v>
      </c>
      <c r="D6" s="37" t="s">
        <v>344</v>
      </c>
      <c r="E6" s="37" t="s">
        <v>345</v>
      </c>
      <c r="F6" s="37" t="s">
        <v>348</v>
      </c>
      <c r="G6" s="36" t="s">
        <v>49</v>
      </c>
      <c r="H6" s="36"/>
      <c r="J6" s="18"/>
      <c r="K6" s="18"/>
      <c r="L6" s="18"/>
      <c r="M6" s="13">
        <v>58.5</v>
      </c>
      <c r="N6" s="13">
        <v>61.667000000000002</v>
      </c>
      <c r="O6" s="18"/>
      <c r="P6" s="18"/>
      <c r="Q6" s="22">
        <v>65.5</v>
      </c>
      <c r="R6" s="18">
        <v>61.5</v>
      </c>
      <c r="S6" s="18"/>
      <c r="T6" s="35">
        <v>66</v>
      </c>
      <c r="U6" s="13">
        <v>66.332999999999998</v>
      </c>
      <c r="V6" s="13">
        <v>65</v>
      </c>
    </row>
    <row r="7" spans="1:41" x14ac:dyDescent="0.25">
      <c r="A7" s="68" t="s">
        <v>505</v>
      </c>
      <c r="B7" s="22" t="e" cm="1">
        <f t="array" ref="B7">SUM(LARGE(H7:Z7,{1,2,3,4}))</f>
        <v>#NUM!</v>
      </c>
      <c r="C7" s="42" cm="1">
        <f t="array" ref="C7">SUM(LARGE(H7:Z7,{1,2,3}))</f>
        <v>195.333</v>
      </c>
      <c r="D7" s="37" t="s">
        <v>457</v>
      </c>
      <c r="E7" s="37" t="s">
        <v>47</v>
      </c>
      <c r="F7" s="37" t="s">
        <v>458</v>
      </c>
      <c r="G7" s="36" t="s">
        <v>49</v>
      </c>
      <c r="H7" s="62"/>
      <c r="I7" s="18"/>
      <c r="Q7" s="22"/>
      <c r="R7" s="18">
        <v>63.832999999999998</v>
      </c>
      <c r="T7" s="35">
        <v>67.667000000000002</v>
      </c>
      <c r="U7" s="13">
        <v>63.832999999999998</v>
      </c>
    </row>
    <row r="8" spans="1:41" x14ac:dyDescent="0.25">
      <c r="B8" s="22" t="e" cm="1">
        <f t="array" ref="B8">SUM(LARGE(H8:Z8,{1,2,3,4}))</f>
        <v>#NUM!</v>
      </c>
      <c r="C8" s="42" cm="1">
        <f t="array" ref="C8">SUM(LARGE(H8:Z8,{1,2,3}))</f>
        <v>179.666</v>
      </c>
      <c r="D8" s="37" t="s">
        <v>346</v>
      </c>
      <c r="E8" s="37" t="s">
        <v>347</v>
      </c>
      <c r="F8" s="37" t="s">
        <v>349</v>
      </c>
      <c r="G8" s="5" t="s">
        <v>49</v>
      </c>
      <c r="M8" s="13">
        <v>54.832999999999998</v>
      </c>
      <c r="N8" s="13">
        <v>63.332999999999998</v>
      </c>
      <c r="O8" s="13">
        <v>61.5</v>
      </c>
      <c r="Q8" s="22"/>
      <c r="T8" s="35"/>
    </row>
    <row r="9" spans="1:41" x14ac:dyDescent="0.25">
      <c r="A9" s="25"/>
      <c r="B9" s="22" t="e" cm="1">
        <f t="array" ref="B9">SUM(LARGE(H9:Z9,{1,2,3,4}))</f>
        <v>#NUM!</v>
      </c>
      <c r="C9" s="42" t="e" cm="1">
        <f t="array" ref="C9">SUM(LARGE(H9:Z9,{1,2,3}))</f>
        <v>#NUM!</v>
      </c>
      <c r="D9" s="41" t="s">
        <v>404</v>
      </c>
      <c r="E9" s="41" t="s">
        <v>405</v>
      </c>
      <c r="F9" s="41" t="s">
        <v>406</v>
      </c>
      <c r="G9" s="5" t="s">
        <v>46</v>
      </c>
      <c r="Q9" s="13">
        <v>58.5</v>
      </c>
      <c r="S9" s="41"/>
      <c r="T9" s="35"/>
      <c r="U9" s="35"/>
    </row>
    <row r="10" spans="1:41" x14ac:dyDescent="0.25">
      <c r="A10" s="5"/>
      <c r="B10" s="22" t="e" cm="1">
        <f t="array" ref="B10">SUM(LARGE(H10:Z10,{1,2,3,4}))</f>
        <v>#NUM!</v>
      </c>
      <c r="C10" s="42" t="e" cm="1">
        <f t="array" ref="C10">SUM(LARGE(H10:Z10,{1,2,3}))</f>
        <v>#NUM!</v>
      </c>
      <c r="D10" s="37" t="s">
        <v>222</v>
      </c>
      <c r="E10" s="37" t="s">
        <v>223</v>
      </c>
      <c r="F10" s="55" t="s">
        <v>225</v>
      </c>
      <c r="G10" s="26" t="s">
        <v>49</v>
      </c>
      <c r="H10" s="71"/>
      <c r="I10" s="18">
        <v>69.332999999999998</v>
      </c>
      <c r="N10" s="36"/>
      <c r="Q10" s="22"/>
      <c r="R10" s="18"/>
      <c r="T10" s="35"/>
      <c r="U10" s="44"/>
    </row>
    <row r="11" spans="1:41" x14ac:dyDescent="0.25">
      <c r="B11" s="22" t="e" cm="1">
        <f t="array" ref="B11">SUM(LARGE(H11:Z11,{1,2,3,4}))</f>
        <v>#NUM!</v>
      </c>
      <c r="C11" s="42" t="e" cm="1">
        <f t="array" ref="C11">SUM(LARGE(H11:Z11,{1,2,3}))</f>
        <v>#NUM!</v>
      </c>
      <c r="D11" s="37"/>
      <c r="E11" s="37" t="s">
        <v>275</v>
      </c>
      <c r="F11" s="55" t="s">
        <v>276</v>
      </c>
      <c r="G11" s="26" t="s">
        <v>46</v>
      </c>
      <c r="H11" s="81"/>
      <c r="I11" s="18"/>
      <c r="J11" s="45"/>
      <c r="K11" s="13">
        <f>195/300*100</f>
        <v>65</v>
      </c>
      <c r="T11" s="35"/>
      <c r="W11" s="16"/>
      <c r="X11" s="16"/>
      <c r="Y11" s="17"/>
      <c r="AE11" s="10"/>
      <c r="AF11" s="10"/>
    </row>
    <row r="12" spans="1:41" x14ac:dyDescent="0.25">
      <c r="A12" s="46"/>
      <c r="B12" s="22" t="e" cm="1">
        <f t="array" ref="B12">SUM(LARGE(H12:Z12,{1,2,3,4}))</f>
        <v>#NUM!</v>
      </c>
      <c r="C12" s="42" t="e" cm="1">
        <f t="array" ref="C12">SUM(LARGE(H12:Z12,{1,2,3}))</f>
        <v>#NUM!</v>
      </c>
      <c r="D12" s="37" t="s">
        <v>499</v>
      </c>
      <c r="E12" s="37" t="s">
        <v>500</v>
      </c>
      <c r="F12" s="55" t="s">
        <v>502</v>
      </c>
      <c r="G12" s="38" t="s">
        <v>55</v>
      </c>
      <c r="H12" s="71"/>
      <c r="I12" s="18"/>
      <c r="T12" s="35"/>
      <c r="U12" s="13">
        <v>61.167000000000002</v>
      </c>
    </row>
    <row r="13" spans="1:41" x14ac:dyDescent="0.25">
      <c r="A13" s="25"/>
      <c r="B13" s="22" t="e" cm="1">
        <f t="array" ref="B13">SUM(LARGE(H13:Z13,{1,2,3,4}))</f>
        <v>#NUM!</v>
      </c>
      <c r="C13" s="42" t="e" cm="1">
        <f t="array" ref="C13">SUM(LARGE(H13:Z13,{1,2,3}))</f>
        <v>#NUM!</v>
      </c>
      <c r="D13" s="37">
        <v>281</v>
      </c>
      <c r="E13" s="37" t="s">
        <v>248</v>
      </c>
      <c r="F13" s="55" t="s">
        <v>249</v>
      </c>
      <c r="G13" s="38" t="s">
        <v>55</v>
      </c>
      <c r="H13" s="71"/>
      <c r="I13" s="18"/>
      <c r="J13" s="13">
        <f>163.5/300*100</f>
        <v>54.500000000000007</v>
      </c>
      <c r="R13" s="18"/>
      <c r="S13" s="39"/>
      <c r="T13" s="35"/>
      <c r="U13" s="34"/>
      <c r="V13" s="4"/>
    </row>
    <row r="14" spans="1:41" x14ac:dyDescent="0.25">
      <c r="B14" s="22" t="e" cm="1">
        <f t="array" ref="B14">SUM(LARGE(H14:Z14,{1,2,3,4}))</f>
        <v>#NUM!</v>
      </c>
      <c r="C14" s="42" t="e" cm="1">
        <f t="array" ref="C14">SUM(LARGE(H14:Z14,{1,2,3}))</f>
        <v>#NUM!</v>
      </c>
      <c r="D14" s="37" t="s">
        <v>497</v>
      </c>
      <c r="E14" s="37" t="s">
        <v>498</v>
      </c>
      <c r="F14" s="55" t="s">
        <v>501</v>
      </c>
      <c r="G14" s="38" t="s">
        <v>49</v>
      </c>
      <c r="H14" s="71"/>
      <c r="I14" s="18"/>
      <c r="T14" s="35"/>
      <c r="U14" s="13">
        <v>62.5</v>
      </c>
      <c r="V14" s="13"/>
    </row>
    <row r="15" spans="1:41" x14ac:dyDescent="0.25">
      <c r="A15" s="5"/>
      <c r="B15" s="22"/>
      <c r="C15" s="42"/>
      <c r="D15" s="26"/>
      <c r="E15" s="26"/>
      <c r="F15" s="26"/>
      <c r="G15" s="5"/>
      <c r="H15" s="18"/>
      <c r="I15" s="18"/>
      <c r="J15" s="18"/>
      <c r="K15" s="18"/>
      <c r="N15" s="18"/>
      <c r="O15" s="36"/>
      <c r="P15" s="18"/>
      <c r="Q15" s="39"/>
      <c r="R15" s="18"/>
      <c r="S15" s="18"/>
    </row>
    <row r="16" spans="1:41" x14ac:dyDescent="0.25">
      <c r="A16" s="5"/>
      <c r="B16" s="22"/>
      <c r="C16" s="42"/>
      <c r="D16" s="37"/>
      <c r="E16" s="37"/>
      <c r="F16" s="37"/>
      <c r="G16" s="41"/>
      <c r="N16" s="36"/>
      <c r="Q16" s="22"/>
    </row>
    <row r="17" spans="1:32" x14ac:dyDescent="0.25">
      <c r="A17" s="5"/>
      <c r="B17" s="22"/>
      <c r="C17" s="42"/>
      <c r="D17" s="26"/>
      <c r="E17" s="26"/>
      <c r="F17" s="26"/>
      <c r="G17" s="5"/>
      <c r="H17" s="41"/>
      <c r="Q17" s="22"/>
      <c r="T17" s="14"/>
      <c r="U17" s="14"/>
    </row>
    <row r="18" spans="1:32" x14ac:dyDescent="0.25">
      <c r="A18" s="5"/>
      <c r="B18" s="22"/>
      <c r="C18" s="42"/>
      <c r="D18" s="26"/>
      <c r="E18" s="26"/>
      <c r="F18" s="26"/>
      <c r="G18" s="5"/>
      <c r="N18" s="36"/>
      <c r="Q18" s="22"/>
    </row>
    <row r="19" spans="1:32" x14ac:dyDescent="0.25">
      <c r="A19" s="5"/>
      <c r="B19" s="22"/>
      <c r="C19" s="42"/>
      <c r="D19" s="26"/>
      <c r="E19" s="26"/>
      <c r="F19" s="26"/>
      <c r="G19" s="5"/>
      <c r="Q19" s="22"/>
    </row>
    <row r="20" spans="1:32" x14ac:dyDescent="0.25">
      <c r="A20" s="25"/>
      <c r="B20" s="22"/>
      <c r="C20" s="42"/>
      <c r="D20" s="26"/>
      <c r="E20" s="26"/>
      <c r="F20" s="26"/>
      <c r="G20" s="5"/>
      <c r="H20" s="41"/>
      <c r="I20" s="18"/>
      <c r="K20" s="18"/>
      <c r="L20" s="18"/>
      <c r="M20" s="18"/>
      <c r="N20" s="18"/>
      <c r="O20" s="18"/>
      <c r="P20" s="18"/>
      <c r="Q20" s="22"/>
      <c r="R20" s="18"/>
      <c r="T20" s="34"/>
      <c r="U20" s="34"/>
      <c r="V20" s="13"/>
    </row>
    <row r="21" spans="1:32" x14ac:dyDescent="0.25">
      <c r="A21" s="5"/>
      <c r="B21" s="22"/>
      <c r="C21" s="42"/>
      <c r="D21" s="26"/>
      <c r="E21" s="26"/>
      <c r="F21" s="26"/>
      <c r="G21" s="5"/>
      <c r="H21" s="36"/>
      <c r="I21" s="18"/>
      <c r="J21" s="18"/>
      <c r="L21" s="18"/>
      <c r="M21" s="18"/>
      <c r="N21" s="18"/>
      <c r="O21" s="36"/>
      <c r="P21" s="18"/>
      <c r="Q21" s="18"/>
      <c r="R21" s="18"/>
      <c r="S21" s="18"/>
      <c r="T21" s="34"/>
      <c r="U21" s="34"/>
    </row>
    <row r="22" spans="1:32" x14ac:dyDescent="0.25">
      <c r="A22" s="5"/>
      <c r="B22" s="22"/>
      <c r="C22" s="42"/>
      <c r="D22" s="26"/>
      <c r="E22" s="26"/>
      <c r="F22" s="26"/>
      <c r="G22" s="5"/>
      <c r="H22" s="41"/>
    </row>
    <row r="23" spans="1:32" x14ac:dyDescent="0.25">
      <c r="A23" s="5"/>
      <c r="B23" s="22"/>
      <c r="C23" s="42"/>
      <c r="D23" s="26"/>
      <c r="E23" s="26"/>
      <c r="F23" s="26"/>
      <c r="G23" s="5"/>
      <c r="H23" s="41"/>
      <c r="N23" s="36"/>
    </row>
    <row r="24" spans="1:32" x14ac:dyDescent="0.25">
      <c r="A24" s="5"/>
      <c r="B24" s="22"/>
      <c r="C24" s="42"/>
      <c r="D24" s="26"/>
      <c r="E24" s="26"/>
      <c r="F24" s="26"/>
      <c r="G24" s="5"/>
      <c r="H24" s="36"/>
      <c r="I24" s="18"/>
      <c r="L24" s="18"/>
      <c r="M24" s="18"/>
      <c r="N24" s="36"/>
      <c r="O24" s="18"/>
      <c r="P24" s="18"/>
      <c r="R24" s="18"/>
      <c r="T24" s="34"/>
      <c r="U24" s="34"/>
    </row>
    <row r="25" spans="1:32" x14ac:dyDescent="0.25">
      <c r="A25" s="5"/>
      <c r="B25" s="22"/>
      <c r="C25" s="42"/>
      <c r="D25" s="26"/>
      <c r="E25" s="26"/>
      <c r="F25" s="26"/>
      <c r="G25" s="5"/>
      <c r="N25" s="36"/>
      <c r="V25" s="13"/>
    </row>
    <row r="26" spans="1:32" x14ac:dyDescent="0.25">
      <c r="A26" s="5"/>
      <c r="B26" s="22"/>
      <c r="C26" s="42"/>
      <c r="D26" s="26"/>
      <c r="E26" s="26"/>
      <c r="F26" s="26"/>
      <c r="G26" s="5"/>
      <c r="H26" s="36"/>
      <c r="I26" s="18"/>
      <c r="L26" s="18"/>
      <c r="M26" s="18"/>
      <c r="N26" s="18"/>
      <c r="O26" s="18"/>
      <c r="P26" s="18"/>
      <c r="R26" s="18"/>
      <c r="T26" s="34"/>
      <c r="U26" s="34"/>
    </row>
    <row r="27" spans="1:32" x14ac:dyDescent="0.25">
      <c r="B27" s="22"/>
      <c r="C27" s="42"/>
      <c r="D27" s="26"/>
      <c r="E27" s="26"/>
      <c r="F27" s="26"/>
      <c r="G27" s="5"/>
      <c r="H27" s="36"/>
      <c r="T27" s="35"/>
      <c r="V27" s="13"/>
      <c r="W27" s="4"/>
      <c r="X27" s="4"/>
      <c r="Y27" s="17"/>
      <c r="AD27" s="11"/>
      <c r="AE27" s="10"/>
      <c r="AF27" s="10"/>
    </row>
    <row r="28" spans="1:32" x14ac:dyDescent="0.25">
      <c r="A28" s="5"/>
      <c r="B28" s="22"/>
      <c r="C28" s="42"/>
      <c r="D28" s="26"/>
      <c r="E28" s="26"/>
      <c r="F28" s="26"/>
      <c r="G28" s="5"/>
    </row>
    <row r="29" spans="1:32" x14ac:dyDescent="0.25">
      <c r="A29" s="5"/>
      <c r="B29" s="22"/>
      <c r="C29" s="42"/>
      <c r="D29" s="37"/>
      <c r="E29" s="37"/>
      <c r="F29" s="37"/>
      <c r="G29" s="41"/>
      <c r="N29" s="36"/>
      <c r="W29" s="4"/>
      <c r="X29" s="4"/>
      <c r="Y29" s="17"/>
      <c r="AD29" s="11"/>
      <c r="AE29" s="10"/>
      <c r="AF29" s="10"/>
    </row>
    <row r="30" spans="1:32" x14ac:dyDescent="0.25">
      <c r="A30" s="5"/>
      <c r="B30" s="22"/>
      <c r="C30" s="42"/>
      <c r="D30" s="26"/>
      <c r="E30" s="26"/>
      <c r="F30" s="26"/>
      <c r="G30" s="5"/>
      <c r="H30" s="36"/>
      <c r="N30" s="36"/>
    </row>
  </sheetData>
  <sortState xmlns:xlrd2="http://schemas.microsoft.com/office/spreadsheetml/2017/richdata2" ref="A2:AO30">
    <sortCondition descending="1" ref="C2:C30"/>
  </sortState>
  <pageMargins left="0.25" right="0.25" top="0.75" bottom="0.75" header="0.3" footer="0.3"/>
  <pageSetup paperSize="9" orientation="landscape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8842C-A321-4953-AA9E-31434089748A}">
  <dimension ref="A1:AO28"/>
  <sheetViews>
    <sheetView workbookViewId="0">
      <pane ySplit="1" topLeftCell="A2" activePane="bottomLeft" state="frozen"/>
      <selection pane="bottomLeft" activeCell="A4" sqref="A4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12.42578125" style="13" customWidth="1"/>
    <col min="9" max="19" width="11.28515625" style="13" customWidth="1"/>
    <col min="20" max="21" width="9" style="13" customWidth="1"/>
    <col min="22" max="22" width="11.5703125" style="2" customWidth="1"/>
    <col min="23" max="23" width="8.85546875" style="2" customWidth="1"/>
    <col min="24" max="24" width="6" style="2" customWidth="1"/>
    <col min="25" max="25" width="8" style="3" customWidth="1"/>
    <col min="26" max="26" width="7.28515625" style="3" customWidth="1"/>
    <col min="27" max="27" width="5.85546875" style="3" customWidth="1"/>
    <col min="28" max="28" width="7.140625" style="3" customWidth="1"/>
    <col min="29" max="29" width="7.7109375" style="3" customWidth="1"/>
    <col min="30" max="30" width="7.140625" style="3" customWidth="1"/>
    <col min="31" max="31" width="8" style="2" customWidth="1"/>
    <col min="32" max="32" width="8.85546875" style="2" customWidth="1"/>
    <col min="33" max="33" width="6" style="2" customWidth="1"/>
    <col min="34" max="34" width="6.42578125" style="4" customWidth="1"/>
    <col min="35" max="35" width="7.140625" style="3" customWidth="1"/>
    <col min="36" max="36" width="7.140625" style="2" customWidth="1"/>
    <col min="37" max="37" width="6.28515625" style="2" customWidth="1"/>
    <col min="38" max="38" width="10.5703125" style="2" customWidth="1"/>
    <col min="39" max="39" width="7.140625" style="4" customWidth="1"/>
    <col min="40" max="40" width="7.140625" style="5" customWidth="1"/>
    <col min="41" max="41" width="18.5703125" style="5" customWidth="1"/>
    <col min="42" max="16384" width="9.140625" style="5"/>
  </cols>
  <sheetData>
    <row r="1" spans="1:41" x14ac:dyDescent="0.25">
      <c r="A1" s="30" t="s">
        <v>3</v>
      </c>
      <c r="B1" s="19" t="s">
        <v>2</v>
      </c>
      <c r="C1" s="20" t="s">
        <v>5</v>
      </c>
      <c r="D1" s="29" t="s">
        <v>0</v>
      </c>
      <c r="E1" s="58" t="s">
        <v>4</v>
      </c>
      <c r="F1" s="58" t="s">
        <v>1</v>
      </c>
      <c r="G1" s="58" t="s">
        <v>12</v>
      </c>
      <c r="H1" s="59" t="s">
        <v>15</v>
      </c>
      <c r="I1" s="32" t="s">
        <v>16</v>
      </c>
      <c r="J1" s="32" t="s">
        <v>17</v>
      </c>
      <c r="K1" s="32" t="s">
        <v>18</v>
      </c>
      <c r="L1" s="32" t="s">
        <v>19</v>
      </c>
      <c r="M1" s="32" t="s">
        <v>20</v>
      </c>
      <c r="N1" s="32" t="s">
        <v>8</v>
      </c>
      <c r="O1" s="51" t="s">
        <v>21</v>
      </c>
      <c r="P1" s="32" t="s">
        <v>10</v>
      </c>
      <c r="Q1" s="32" t="s">
        <v>22</v>
      </c>
      <c r="R1" s="32" t="s">
        <v>23</v>
      </c>
      <c r="S1" s="32" t="s">
        <v>7</v>
      </c>
      <c r="T1" s="32" t="s">
        <v>25</v>
      </c>
      <c r="U1" s="32" t="s">
        <v>24</v>
      </c>
      <c r="V1" s="31" t="s">
        <v>6</v>
      </c>
      <c r="W1" s="31" t="s">
        <v>9</v>
      </c>
      <c r="X1" s="31"/>
      <c r="Y1" s="31"/>
      <c r="Z1" s="31"/>
      <c r="AA1" s="31"/>
      <c r="AB1" s="31"/>
      <c r="AC1" s="31"/>
      <c r="AD1" s="31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</row>
    <row r="2" spans="1:41" x14ac:dyDescent="0.25">
      <c r="A2" s="68" t="s">
        <v>505</v>
      </c>
      <c r="B2" s="22" cm="1">
        <f t="array" ref="B2">SUM(LARGE(H2:Z2,{1,2,3,4}))</f>
        <v>267.33333333333331</v>
      </c>
      <c r="C2" s="42" cm="1">
        <f t="array" ref="C2">SUM(LARGE(H2:Z2,{1,2,3}))</f>
        <v>204.5</v>
      </c>
      <c r="D2" s="41" t="s">
        <v>165</v>
      </c>
      <c r="E2" s="66" t="s">
        <v>86</v>
      </c>
      <c r="F2" s="66" t="s">
        <v>87</v>
      </c>
      <c r="G2" s="38" t="s">
        <v>49</v>
      </c>
      <c r="H2" s="13">
        <f>188.5/300*100</f>
        <v>62.833333333333329</v>
      </c>
      <c r="J2" s="13">
        <f>182.5/300*100</f>
        <v>60.833333333333329</v>
      </c>
      <c r="L2" s="13">
        <v>71.167000000000002</v>
      </c>
      <c r="M2" s="13">
        <v>60.5</v>
      </c>
      <c r="O2" s="13">
        <v>68.5</v>
      </c>
      <c r="Q2" s="18"/>
      <c r="R2" s="39">
        <v>64.832999999999998</v>
      </c>
      <c r="S2" s="18"/>
      <c r="T2" s="34"/>
      <c r="U2" s="34"/>
      <c r="V2" s="4"/>
    </row>
    <row r="3" spans="1:41" x14ac:dyDescent="0.25">
      <c r="A3" s="68" t="s">
        <v>505</v>
      </c>
      <c r="B3" s="22" cm="1">
        <f t="array" ref="B3">SUM(LARGE(H3:Z3,{1,2,3,4}))</f>
        <v>262.00033333333334</v>
      </c>
      <c r="C3" s="42" cm="1">
        <f t="array" ref="C3">SUM(LARGE(H3:Z3,{1,2,3}))</f>
        <v>198.167</v>
      </c>
      <c r="D3" s="41" t="s">
        <v>167</v>
      </c>
      <c r="E3" s="66" t="s">
        <v>83</v>
      </c>
      <c r="F3" s="66" t="s">
        <v>84</v>
      </c>
      <c r="G3" s="26" t="s">
        <v>49</v>
      </c>
      <c r="H3" s="13">
        <f>191.5/300*100</f>
        <v>63.833333333333329</v>
      </c>
      <c r="N3" s="13">
        <v>67.167000000000002</v>
      </c>
      <c r="P3" s="18"/>
      <c r="R3" s="39"/>
      <c r="T3" s="34"/>
      <c r="U3" s="13">
        <v>65</v>
      </c>
      <c r="V3" s="13">
        <v>66</v>
      </c>
    </row>
    <row r="4" spans="1:41" x14ac:dyDescent="0.25">
      <c r="A4" s="78" t="s">
        <v>511</v>
      </c>
      <c r="B4" s="22" cm="1">
        <f t="array" ref="B4">SUM(LARGE(H4:Z4,{1,2,3,4}))</f>
        <v>254.833</v>
      </c>
      <c r="C4" s="42" cm="1">
        <f t="array" ref="C4">SUM(LARGE(H4:Z4,{1,2,3}))</f>
        <v>196.333</v>
      </c>
      <c r="D4" s="37" t="s">
        <v>438</v>
      </c>
      <c r="E4" s="66" t="s">
        <v>439</v>
      </c>
      <c r="F4" s="66" t="s">
        <v>440</v>
      </c>
      <c r="G4" s="36" t="s">
        <v>49</v>
      </c>
      <c r="Q4" s="39"/>
      <c r="R4" s="18"/>
      <c r="S4" s="18">
        <v>58.5</v>
      </c>
      <c r="T4" s="13">
        <v>64</v>
      </c>
      <c r="V4" s="13">
        <v>63.5</v>
      </c>
      <c r="W4" s="13">
        <v>68.832999999999998</v>
      </c>
    </row>
    <row r="5" spans="1:41" x14ac:dyDescent="0.25">
      <c r="A5" s="68" t="s">
        <v>505</v>
      </c>
      <c r="B5" s="22" cm="1">
        <f t="array" ref="B5">SUM(LARGE(H5:Z5,{1,2,3,4}))</f>
        <v>258.66666666666663</v>
      </c>
      <c r="C5" s="42" cm="1">
        <f t="array" ref="C5">SUM(LARGE(H5:Z5,{1,2,3}))</f>
        <v>195.49966666666666</v>
      </c>
      <c r="D5" s="37" t="s">
        <v>226</v>
      </c>
      <c r="E5" s="66" t="s">
        <v>227</v>
      </c>
      <c r="F5" s="66" t="s">
        <v>230</v>
      </c>
      <c r="G5" s="36" t="s">
        <v>46</v>
      </c>
      <c r="I5" s="13">
        <v>61.332999999999998</v>
      </c>
      <c r="K5" s="13">
        <f>197/300*100</f>
        <v>65.666666666666657</v>
      </c>
      <c r="L5" s="13">
        <v>66.332999999999998</v>
      </c>
      <c r="N5" s="13">
        <v>63.5</v>
      </c>
      <c r="P5" s="13">
        <v>61.667000000000002</v>
      </c>
      <c r="Q5" s="39"/>
      <c r="R5" s="18"/>
      <c r="S5" s="18">
        <v>63.167000000000002</v>
      </c>
      <c r="U5" s="13">
        <v>61.5</v>
      </c>
    </row>
    <row r="6" spans="1:41" x14ac:dyDescent="0.25">
      <c r="A6" s="68" t="s">
        <v>505</v>
      </c>
      <c r="B6" s="22" cm="1">
        <f t="array" ref="B6">SUM(LARGE(H6:Z6,{1,2,3,4}))</f>
        <v>238.49933333333334</v>
      </c>
      <c r="C6" s="42" cm="1">
        <f t="array" ref="C6">SUM(LARGE(H6:Z6,{1,2,3}))</f>
        <v>182.16633333333334</v>
      </c>
      <c r="D6" s="37" t="s">
        <v>322</v>
      </c>
      <c r="E6" s="37" t="s">
        <v>277</v>
      </c>
      <c r="F6" s="37" t="s">
        <v>278</v>
      </c>
      <c r="G6" s="36" t="s">
        <v>49</v>
      </c>
      <c r="K6" s="13">
        <f>182.5/300*100</f>
        <v>60.833333333333329</v>
      </c>
      <c r="L6" s="13">
        <v>60.5</v>
      </c>
      <c r="Q6" s="22">
        <v>56.332999999999998</v>
      </c>
      <c r="V6" s="13">
        <v>60.832999999999998</v>
      </c>
      <c r="W6" s="16"/>
      <c r="X6" s="16"/>
      <c r="Y6" s="12"/>
      <c r="Z6" s="6"/>
      <c r="AA6" s="6"/>
      <c r="AB6" s="6"/>
      <c r="AC6" s="6"/>
      <c r="AD6" s="11"/>
      <c r="AE6" s="3"/>
      <c r="AF6" s="3"/>
    </row>
    <row r="7" spans="1:41" x14ac:dyDescent="0.25">
      <c r="A7" s="25"/>
      <c r="B7" s="22" t="e" cm="1">
        <f t="array" ref="B7">SUM(LARGE(H7:Z7,{1,2,3,4}))</f>
        <v>#NUM!</v>
      </c>
      <c r="C7" s="42" t="e" cm="1">
        <f t="array" ref="C7">SUM(LARGE(H7:Z7,{1,2,3}))</f>
        <v>#NUM!</v>
      </c>
      <c r="D7" t="s">
        <v>366</v>
      </c>
      <c r="E7" s="60" t="s">
        <v>367</v>
      </c>
      <c r="F7" s="60" t="s">
        <v>369</v>
      </c>
      <c r="G7" s="26" t="s">
        <v>49</v>
      </c>
      <c r="N7" s="13">
        <v>58.832999999999998</v>
      </c>
      <c r="P7" s="18"/>
      <c r="Q7" s="18"/>
      <c r="R7" s="18"/>
      <c r="S7" s="13">
        <v>57.332999999999998</v>
      </c>
      <c r="T7" s="34"/>
      <c r="U7" s="34"/>
      <c r="V7" s="15"/>
      <c r="W7" s="16"/>
      <c r="X7" s="16"/>
      <c r="Y7" s="12"/>
      <c r="Z7" s="6"/>
      <c r="AA7" s="6"/>
      <c r="AB7" s="6"/>
      <c r="AC7" s="6"/>
      <c r="AD7" s="6"/>
      <c r="AE7" s="3"/>
      <c r="AF7" s="3"/>
    </row>
    <row r="8" spans="1:41" x14ac:dyDescent="0.25">
      <c r="A8" s="5"/>
      <c r="B8" s="22" t="e" cm="1">
        <f t="array" ref="B8">SUM(LARGE(H8:Z8,{1,2,3,4}))</f>
        <v>#NUM!</v>
      </c>
      <c r="C8" s="42" t="e" cm="1">
        <f t="array" ref="C8">SUM(LARGE(H8:Z8,{1,2,3}))</f>
        <v>#NUM!</v>
      </c>
      <c r="D8" t="s">
        <v>168</v>
      </c>
      <c r="E8" s="60" t="s">
        <v>47</v>
      </c>
      <c r="F8" s="60" t="s">
        <v>85</v>
      </c>
      <c r="G8" s="26" t="s">
        <v>49</v>
      </c>
      <c r="H8" s="13">
        <f>191.5/300*100</f>
        <v>63.833333333333329</v>
      </c>
    </row>
    <row r="9" spans="1:41" x14ac:dyDescent="0.25">
      <c r="B9" s="22" t="e" cm="1">
        <f t="array" ref="B9">SUM(LARGE(H9:Z9,{1,2,3,4}))</f>
        <v>#NUM!</v>
      </c>
      <c r="C9" s="42" t="e" cm="1">
        <f t="array" ref="C9">SUM(LARGE(H9:Z9,{1,2,3}))</f>
        <v>#NUM!</v>
      </c>
      <c r="D9" t="s">
        <v>350</v>
      </c>
      <c r="E9" t="s">
        <v>351</v>
      </c>
      <c r="F9" t="s">
        <v>352</v>
      </c>
      <c r="G9" s="38" t="s">
        <v>49</v>
      </c>
      <c r="M9" s="13">
        <v>61.332999999999998</v>
      </c>
      <c r="Q9" s="13">
        <v>66.5</v>
      </c>
      <c r="S9" s="22"/>
      <c r="T9" s="22"/>
      <c r="U9" s="22"/>
      <c r="V9" s="13"/>
    </row>
    <row r="10" spans="1:41" x14ac:dyDescent="0.25">
      <c r="A10" s="21"/>
      <c r="B10" s="22" t="e" cm="1">
        <f t="array" ref="B10">SUM(LARGE(H10:Z10,{1,2,3,4}))</f>
        <v>#NUM!</v>
      </c>
      <c r="C10" s="42" t="e" cm="1">
        <f t="array" ref="C10">SUM(LARGE(H10:Z10,{1,2,3}))</f>
        <v>#NUM!</v>
      </c>
      <c r="D10" t="s">
        <v>222</v>
      </c>
      <c r="E10" s="60" t="s">
        <v>368</v>
      </c>
      <c r="F10" s="60" t="s">
        <v>225</v>
      </c>
      <c r="G10" s="38" t="s">
        <v>49</v>
      </c>
      <c r="N10" s="13">
        <v>65.667000000000002</v>
      </c>
      <c r="T10" s="22"/>
      <c r="U10" s="22"/>
      <c r="W10" s="16"/>
      <c r="X10" s="16"/>
      <c r="Y10" s="12"/>
      <c r="Z10" s="6"/>
      <c r="AA10" s="6"/>
      <c r="AB10" s="6"/>
      <c r="AC10" s="6"/>
      <c r="AD10" s="11"/>
      <c r="AE10" s="10"/>
      <c r="AF10" s="10"/>
    </row>
    <row r="11" spans="1:41" x14ac:dyDescent="0.25">
      <c r="A11" s="5"/>
      <c r="B11" s="22" t="e" cm="1">
        <f t="array" ref="B11">SUM(LARGE(H11:Z11,{1,2,3,4}))</f>
        <v>#NUM!</v>
      </c>
      <c r="C11" s="42" t="e" cm="1">
        <f t="array" ref="C11">SUM(LARGE(H11:Z11,{1,2,3}))</f>
        <v>#NUM!</v>
      </c>
      <c r="D11" s="37" t="s">
        <v>169</v>
      </c>
      <c r="E11" s="66" t="s">
        <v>88</v>
      </c>
      <c r="F11" s="66" t="s">
        <v>89</v>
      </c>
      <c r="G11" s="26" t="s">
        <v>49</v>
      </c>
      <c r="H11" s="13">
        <f>188/300*100</f>
        <v>62.666666666666671</v>
      </c>
      <c r="T11" s="22"/>
      <c r="U11" s="22"/>
      <c r="V11" s="15"/>
    </row>
    <row r="12" spans="1:41" x14ac:dyDescent="0.25">
      <c r="A12" s="24"/>
      <c r="B12" s="22" t="e" cm="1">
        <f t="array" ref="B12">SUM(LARGE(H12:Z12,{1,2,3,4}))</f>
        <v>#NUM!</v>
      </c>
      <c r="C12" s="42" t="e" cm="1">
        <f t="array" ref="C12">SUM(LARGE(H12:Z12,{1,2,3}))</f>
        <v>#NUM!</v>
      </c>
      <c r="D12" t="s">
        <v>228</v>
      </c>
      <c r="E12" s="60" t="s">
        <v>229</v>
      </c>
      <c r="F12" s="60" t="s">
        <v>231</v>
      </c>
      <c r="G12" s="26" t="s">
        <v>49</v>
      </c>
      <c r="I12" s="13">
        <v>66.167000000000002</v>
      </c>
      <c r="U12" s="22"/>
      <c r="V12" s="13"/>
      <c r="W12" s="23"/>
    </row>
    <row r="13" spans="1:41" x14ac:dyDescent="0.25">
      <c r="A13" s="5"/>
      <c r="B13" s="22" t="e" cm="1">
        <f t="array" ref="B13">SUM(LARGE(H13:Z13,{1,2,3,4}))</f>
        <v>#NUM!</v>
      </c>
      <c r="C13" s="42" t="e" cm="1">
        <f t="array" ref="C13">SUM(LARGE(H13:Z13,{1,2,3}))</f>
        <v>#NUM!</v>
      </c>
      <c r="D13" t="s">
        <v>166</v>
      </c>
      <c r="E13" s="60" t="s">
        <v>81</v>
      </c>
      <c r="F13" s="60" t="s">
        <v>82</v>
      </c>
      <c r="G13" s="26" t="s">
        <v>49</v>
      </c>
      <c r="H13" s="13">
        <f>207.5/300*100</f>
        <v>69.166666666666671</v>
      </c>
      <c r="P13" s="18"/>
      <c r="Q13" s="18"/>
      <c r="W13" s="16"/>
      <c r="X13" s="16"/>
      <c r="Y13" s="12"/>
      <c r="Z13" s="6"/>
      <c r="AA13" s="6"/>
      <c r="AB13" s="6"/>
      <c r="AC13" s="6"/>
      <c r="AD13" s="6"/>
      <c r="AE13" s="10"/>
      <c r="AF13" s="10"/>
    </row>
    <row r="14" spans="1:41" x14ac:dyDescent="0.25">
      <c r="A14" s="5"/>
      <c r="B14" s="22"/>
      <c r="C14" s="42"/>
      <c r="D14" s="37"/>
      <c r="E14" s="37"/>
      <c r="F14" s="37"/>
      <c r="G14" s="41"/>
      <c r="N14" s="36"/>
      <c r="Q14" s="22"/>
    </row>
    <row r="15" spans="1:41" x14ac:dyDescent="0.25">
      <c r="A15" s="5"/>
      <c r="B15" s="22"/>
      <c r="C15" s="42"/>
      <c r="D15" s="26"/>
      <c r="E15" s="26"/>
      <c r="F15" s="26"/>
      <c r="G15" s="5"/>
      <c r="H15" s="41"/>
      <c r="Q15" s="22"/>
      <c r="T15" s="14"/>
      <c r="U15" s="14"/>
    </row>
    <row r="16" spans="1:41" x14ac:dyDescent="0.25">
      <c r="A16" s="5"/>
      <c r="B16" s="22"/>
      <c r="C16" s="42"/>
      <c r="D16" s="26"/>
      <c r="E16" s="26"/>
      <c r="F16" s="26"/>
      <c r="G16" s="5"/>
      <c r="N16" s="36"/>
      <c r="Q16" s="22"/>
    </row>
    <row r="17" spans="1:32" x14ac:dyDescent="0.25">
      <c r="A17" s="5"/>
      <c r="B17" s="22"/>
      <c r="C17" s="42"/>
      <c r="D17" s="26"/>
      <c r="E17" s="26"/>
      <c r="F17" s="26"/>
      <c r="G17" s="5"/>
      <c r="Q17" s="22"/>
    </row>
    <row r="18" spans="1:32" x14ac:dyDescent="0.25">
      <c r="A18" s="25"/>
      <c r="B18" s="22"/>
      <c r="C18" s="42"/>
      <c r="D18" s="26"/>
      <c r="E18" s="26"/>
      <c r="F18" s="26"/>
      <c r="G18" s="5"/>
      <c r="H18" s="41"/>
      <c r="I18" s="18"/>
      <c r="K18" s="18"/>
      <c r="L18" s="18"/>
      <c r="M18" s="18"/>
      <c r="N18" s="18"/>
      <c r="O18" s="18"/>
      <c r="P18" s="18"/>
      <c r="Q18" s="22"/>
      <c r="R18" s="18"/>
      <c r="T18" s="34"/>
      <c r="U18" s="34"/>
      <c r="V18" s="13"/>
    </row>
    <row r="19" spans="1:32" x14ac:dyDescent="0.25">
      <c r="A19" s="5"/>
      <c r="B19" s="22"/>
      <c r="C19" s="42"/>
      <c r="D19" s="26"/>
      <c r="E19" s="26"/>
      <c r="F19" s="26"/>
      <c r="G19" s="5"/>
      <c r="H19" s="36"/>
      <c r="I19" s="18"/>
      <c r="J19" s="18"/>
      <c r="L19" s="18"/>
      <c r="M19" s="18"/>
      <c r="N19" s="18"/>
      <c r="O19" s="36"/>
      <c r="P19" s="18"/>
      <c r="Q19" s="18"/>
      <c r="R19" s="18"/>
      <c r="S19" s="18"/>
      <c r="T19" s="34"/>
      <c r="U19" s="34"/>
    </row>
    <row r="20" spans="1:32" x14ac:dyDescent="0.25">
      <c r="A20" s="5"/>
      <c r="B20" s="22"/>
      <c r="C20" s="42"/>
      <c r="D20" s="26"/>
      <c r="E20" s="26"/>
      <c r="F20" s="26"/>
      <c r="G20" s="5"/>
      <c r="H20" s="41"/>
    </row>
    <row r="21" spans="1:32" x14ac:dyDescent="0.25">
      <c r="A21" s="5"/>
      <c r="B21" s="22"/>
      <c r="C21" s="42"/>
      <c r="D21" s="26"/>
      <c r="E21" s="26"/>
      <c r="F21" s="26"/>
      <c r="G21" s="5"/>
      <c r="H21" s="41"/>
      <c r="N21" s="36"/>
    </row>
    <row r="22" spans="1:32" x14ac:dyDescent="0.25">
      <c r="A22" s="5"/>
      <c r="B22" s="22"/>
      <c r="C22" s="42"/>
      <c r="D22" s="26"/>
      <c r="E22" s="26"/>
      <c r="F22" s="26"/>
      <c r="G22" s="5"/>
      <c r="H22" s="36"/>
      <c r="I22" s="18"/>
      <c r="L22" s="18"/>
      <c r="M22" s="18"/>
      <c r="N22" s="36"/>
      <c r="O22" s="18"/>
      <c r="P22" s="18"/>
      <c r="R22" s="18"/>
      <c r="T22" s="34"/>
      <c r="U22" s="34"/>
    </row>
    <row r="23" spans="1:32" x14ac:dyDescent="0.25">
      <c r="A23" s="5"/>
      <c r="B23" s="22"/>
      <c r="C23" s="42"/>
      <c r="D23" s="26"/>
      <c r="E23" s="26"/>
      <c r="F23" s="26"/>
      <c r="G23" s="5"/>
      <c r="N23" s="36"/>
      <c r="V23" s="13"/>
    </row>
    <row r="24" spans="1:32" x14ac:dyDescent="0.25">
      <c r="A24" s="5"/>
      <c r="B24" s="22"/>
      <c r="C24" s="42"/>
      <c r="D24" s="26"/>
      <c r="E24" s="26"/>
      <c r="F24" s="26"/>
      <c r="G24" s="5"/>
      <c r="H24" s="36"/>
      <c r="I24" s="18"/>
      <c r="L24" s="18"/>
      <c r="M24" s="18"/>
      <c r="N24" s="18"/>
      <c r="O24" s="18"/>
      <c r="P24" s="18"/>
      <c r="R24" s="18"/>
      <c r="T24" s="34"/>
      <c r="U24" s="34"/>
    </row>
    <row r="25" spans="1:32" x14ac:dyDescent="0.25">
      <c r="B25" s="22"/>
      <c r="C25" s="42"/>
      <c r="D25" s="26"/>
      <c r="E25" s="26"/>
      <c r="F25" s="26"/>
      <c r="G25" s="5"/>
      <c r="H25" s="36"/>
      <c r="T25" s="35"/>
      <c r="V25" s="13"/>
      <c r="W25" s="4"/>
      <c r="X25" s="4"/>
      <c r="Y25" s="17"/>
      <c r="AD25" s="11"/>
      <c r="AE25" s="10"/>
      <c r="AF25" s="10"/>
    </row>
    <row r="26" spans="1:32" x14ac:dyDescent="0.25">
      <c r="A26" s="5"/>
      <c r="B26" s="22"/>
      <c r="C26" s="42"/>
      <c r="D26" s="26"/>
      <c r="E26" s="26"/>
      <c r="F26" s="26"/>
      <c r="G26" s="5"/>
    </row>
    <row r="27" spans="1:32" x14ac:dyDescent="0.25">
      <c r="A27" s="5"/>
      <c r="B27" s="22"/>
      <c r="C27" s="42"/>
      <c r="D27" s="37"/>
      <c r="E27" s="37"/>
      <c r="F27" s="37"/>
      <c r="G27" s="41"/>
      <c r="N27" s="36"/>
      <c r="W27" s="4"/>
      <c r="X27" s="4"/>
      <c r="Y27" s="17"/>
      <c r="AD27" s="11"/>
      <c r="AE27" s="10"/>
      <c r="AF27" s="10"/>
    </row>
    <row r="28" spans="1:32" x14ac:dyDescent="0.25">
      <c r="A28" s="5"/>
      <c r="B28" s="22"/>
      <c r="C28" s="42"/>
      <c r="D28" s="26"/>
      <c r="E28" s="26"/>
      <c r="F28" s="26"/>
      <c r="G28" s="5"/>
      <c r="H28" s="36"/>
      <c r="N28" s="36"/>
    </row>
  </sheetData>
  <sortState xmlns:xlrd2="http://schemas.microsoft.com/office/spreadsheetml/2017/richdata2" ref="A2:AO28">
    <sortCondition descending="1" ref="C2:C28"/>
  </sortState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2</DocSecurity>
  <ScaleCrop>false</ScaleCrop>
  <HeadingPairs>
    <vt:vector size="2" baseType="variant">
      <vt:variant>
        <vt:lpstr>Werkbladen</vt:lpstr>
      </vt:variant>
      <vt:variant>
        <vt:i4>11</vt:i4>
      </vt:variant>
    </vt:vector>
  </HeadingPairs>
  <TitlesOfParts>
    <vt:vector size="11" baseType="lpstr">
      <vt:lpstr>B-ABC</vt:lpstr>
      <vt:lpstr>B-DE</vt:lpstr>
      <vt:lpstr>L1-ABC</vt:lpstr>
      <vt:lpstr>L1-DE</vt:lpstr>
      <vt:lpstr>L2-ABC</vt:lpstr>
      <vt:lpstr>L2-DE</vt:lpstr>
      <vt:lpstr>M1-AB</vt:lpstr>
      <vt:lpstr>M1-CDE</vt:lpstr>
      <vt:lpstr>M2-CDE</vt:lpstr>
      <vt:lpstr>Z1</vt:lpstr>
      <vt:lpstr>Z2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Marianne van Hooft</cp:lastModifiedBy>
  <cp:lastPrinted>2025-06-02T14:15:13Z</cp:lastPrinted>
  <dcterms:created xsi:type="dcterms:W3CDTF">2020-10-13T12:21:44Z</dcterms:created>
  <dcterms:modified xsi:type="dcterms:W3CDTF">2026-06-21T17:51:43Z</dcterms:modified>
</cp:coreProperties>
</file>