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6/"/>
    </mc:Choice>
  </mc:AlternateContent>
  <xr:revisionPtr revIDLastSave="2963" documentId="13_ncr:1_{2FCF5C51-2F86-47F0-B8E0-927FCB8FBFD5}" xr6:coauthVersionLast="47" xr6:coauthVersionMax="47" xr10:uidLastSave="{3A9BEF36-6B76-4FF5-9932-5CC53A102FA9}"/>
  <bookViews>
    <workbookView xWindow="-120" yWindow="-120" windowWidth="29040" windowHeight="15720" tabRatio="601" activeTab="2" xr2:uid="{00000000-000D-0000-FFFF-FFFF00000000}"/>
  </bookViews>
  <sheets>
    <sheet name="B" sheetId="35" r:id="rId1"/>
    <sheet name="L1" sheetId="47" r:id="rId2"/>
    <sheet name="L2" sheetId="48" r:id="rId3"/>
    <sheet name="M1" sheetId="49" r:id="rId4"/>
    <sheet name="M2" sheetId="50" r:id="rId5"/>
    <sheet name="Z1" sheetId="51" r:id="rId6"/>
    <sheet name="Z2" sheetId="52" r:id="rId7"/>
    <sheet name="ZZL" sheetId="53" r:id="rId8"/>
  </sheets>
  <definedNames>
    <definedName name="_xlnm._FilterDatabase" localSheetId="0" hidden="1">B!$E$1:$E$87</definedName>
    <definedName name="_xlnm._FilterDatabase" localSheetId="6" hidden="1">'Z2'!$E$1:$E$27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51" l="1" a="1"/>
  <c r="C52" i="51" s="1"/>
  <c r="B52" i="51" a="1"/>
  <c r="B52" i="51" s="1"/>
  <c r="C51" i="51" a="1"/>
  <c r="C51" i="51" s="1"/>
  <c r="B51" i="51" a="1"/>
  <c r="B51" i="51" s="1"/>
  <c r="C50" i="51" a="1"/>
  <c r="C50" i="51" s="1"/>
  <c r="B50" i="51" a="1"/>
  <c r="B50" i="51" s="1"/>
  <c r="C49" i="51" a="1"/>
  <c r="C49" i="51" s="1"/>
  <c r="C48" i="51" a="1"/>
  <c r="C48" i="51" s="1"/>
  <c r="C47" i="51" a="1"/>
  <c r="C47" i="51" s="1"/>
  <c r="C46" i="51" a="1"/>
  <c r="C46" i="51" s="1"/>
  <c r="B46" i="51" a="1"/>
  <c r="B46" i="51" s="1"/>
  <c r="C45" i="51" a="1"/>
  <c r="C45" i="51" s="1"/>
  <c r="C44" i="51" a="1"/>
  <c r="C44" i="51" s="1"/>
  <c r="B44" i="51" a="1"/>
  <c r="B44" i="51" s="1"/>
  <c r="C43" i="51" a="1"/>
  <c r="C43" i="51" s="1"/>
  <c r="C42" i="51" a="1"/>
  <c r="C42" i="51" s="1"/>
  <c r="C41" i="51" a="1"/>
  <c r="C41" i="51" s="1"/>
  <c r="B41" i="51" a="1"/>
  <c r="B41" i="51" s="1"/>
  <c r="C40" i="51" a="1"/>
  <c r="C40" i="51" s="1"/>
  <c r="B40" i="51" a="1"/>
  <c r="B40" i="51" s="1"/>
  <c r="C39" i="51" a="1"/>
  <c r="C39" i="51" s="1"/>
  <c r="C38" i="51" a="1"/>
  <c r="C38" i="51" s="1"/>
  <c r="C37" i="51" a="1"/>
  <c r="C37" i="51" s="1"/>
  <c r="C36" i="51" a="1"/>
  <c r="C36" i="51" s="1"/>
  <c r="B36" i="51" a="1"/>
  <c r="B36" i="51" s="1"/>
  <c r="C35" i="51" a="1"/>
  <c r="C35" i="51" s="1"/>
  <c r="B35" i="51" a="1"/>
  <c r="B35" i="51" s="1"/>
  <c r="C34" i="51" a="1"/>
  <c r="C34" i="51" s="1"/>
  <c r="B34" i="51" a="1"/>
  <c r="B34" i="51" s="1"/>
  <c r="C33" i="51" a="1"/>
  <c r="C33" i="51" s="1"/>
  <c r="B33" i="51" a="1"/>
  <c r="B33" i="51" s="1"/>
  <c r="C32" i="51" a="1"/>
  <c r="C32" i="51" s="1"/>
  <c r="I31" i="51"/>
  <c r="C31" i="51" s="1" a="1"/>
  <c r="C31" i="51" s="1"/>
  <c r="C53" i="51" a="1"/>
  <c r="C53" i="51" s="1"/>
  <c r="C9" i="53" a="1"/>
  <c r="C9" i="53" s="1"/>
  <c r="C11" i="53" a="1"/>
  <c r="C11" i="53" s="1"/>
  <c r="C12" i="53" a="1"/>
  <c r="C12" i="53" s="1"/>
  <c r="C13" i="53" a="1"/>
  <c r="C13" i="53" s="1"/>
  <c r="C8" i="53" a="1"/>
  <c r="C8" i="53" s="1"/>
  <c r="C14" i="53" a="1"/>
  <c r="C14" i="53" s="1"/>
  <c r="C3" i="53" a="1"/>
  <c r="C3" i="53" s="1"/>
  <c r="C5" i="53" a="1"/>
  <c r="C5" i="53" s="1"/>
  <c r="C16" i="53" a="1"/>
  <c r="C16" i="53" s="1"/>
  <c r="C17" i="53" a="1"/>
  <c r="C17" i="53" s="1"/>
  <c r="C7" i="53" a="1"/>
  <c r="C7" i="53" s="1"/>
  <c r="C24" i="49" a="1"/>
  <c r="C24" i="49" s="1"/>
  <c r="C49" i="49" a="1"/>
  <c r="C49" i="49"/>
  <c r="C33" i="49" a="1"/>
  <c r="C33" i="49" s="1"/>
  <c r="C50" i="49" a="1"/>
  <c r="C50" i="49" s="1"/>
  <c r="C19" i="49" a="1"/>
  <c r="C19" i="49" s="1"/>
  <c r="C17" i="49" a="1"/>
  <c r="C17" i="49" s="1"/>
  <c r="C30" i="49" a="1"/>
  <c r="C30" i="49" s="1"/>
  <c r="C51" i="49" a="1"/>
  <c r="C51" i="49" s="1"/>
  <c r="C35" i="49" a="1"/>
  <c r="C35" i="49" s="1"/>
  <c r="C18" i="49" a="1"/>
  <c r="C18" i="49" s="1"/>
  <c r="C52" i="49" a="1"/>
  <c r="C52" i="49" s="1"/>
  <c r="C53" i="49" a="1"/>
  <c r="C53" i="49"/>
  <c r="C54" i="49" a="1"/>
  <c r="C54" i="49" s="1"/>
  <c r="C16" i="49" a="1"/>
  <c r="C16" i="49" s="1"/>
  <c r="C80" i="47" a="1"/>
  <c r="C80" i="47" s="1"/>
  <c r="C16" i="47" a="1"/>
  <c r="C16" i="47" s="1"/>
  <c r="C19" i="47" a="1"/>
  <c r="C19" i="47" s="1"/>
  <c r="C37" i="47" a="1"/>
  <c r="C37" i="47" s="1"/>
  <c r="C12" i="47" a="1"/>
  <c r="C12" i="47" s="1"/>
  <c r="C60" i="35" a="1"/>
  <c r="C60" i="35"/>
  <c r="C61" i="35" a="1"/>
  <c r="C61" i="35" s="1"/>
  <c r="C62" i="35" a="1"/>
  <c r="C62" i="35"/>
  <c r="C63" i="35" a="1"/>
  <c r="C63" i="35" s="1"/>
  <c r="C33" i="35" a="1"/>
  <c r="C33" i="35" s="1"/>
  <c r="C48" i="35" a="1"/>
  <c r="C48" i="35" s="1"/>
  <c r="C49" i="35" a="1"/>
  <c r="C49" i="35" s="1"/>
  <c r="C50" i="35" a="1"/>
  <c r="C50" i="35" s="1"/>
  <c r="C15" i="35" a="1"/>
  <c r="C15" i="35" s="1"/>
  <c r="C22" i="35" a="1"/>
  <c r="C22" i="35" s="1"/>
  <c r="C51" i="35" a="1"/>
  <c r="C51" i="35" s="1"/>
  <c r="C13" i="52" a="1"/>
  <c r="C13" i="52" s="1"/>
  <c r="C24" i="52" a="1"/>
  <c r="C24" i="52"/>
  <c r="C27" i="50" a="1"/>
  <c r="C27" i="50" s="1"/>
  <c r="C28" i="50" a="1"/>
  <c r="C28" i="50" s="1"/>
  <c r="C29" i="50" a="1"/>
  <c r="C29" i="50" s="1"/>
  <c r="C10" i="50" a="1"/>
  <c r="C10" i="50" s="1"/>
  <c r="C30" i="50" a="1"/>
  <c r="C30" i="50" s="1"/>
  <c r="C31" i="50" a="1"/>
  <c r="C31" i="50" s="1"/>
  <c r="C3" i="50" a="1"/>
  <c r="C3" i="50" s="1"/>
  <c r="C7" i="50" a="1"/>
  <c r="C7" i="50" s="1"/>
  <c r="C32" i="50" a="1"/>
  <c r="C32" i="50" s="1"/>
  <c r="C18" i="50" a="1"/>
  <c r="C18" i="50" s="1"/>
  <c r="C33" i="50" a="1"/>
  <c r="C33" i="50" s="1"/>
  <c r="C13" i="49" a="1"/>
  <c r="C13" i="49" s="1"/>
  <c r="C23" i="49" a="1"/>
  <c r="C23" i="49" s="1"/>
  <c r="C43" i="49" a="1"/>
  <c r="C43" i="49" s="1"/>
  <c r="C32" i="49" a="1"/>
  <c r="C32" i="49" s="1"/>
  <c r="C3" i="49" a="1"/>
  <c r="C3" i="49" s="1"/>
  <c r="C11" i="49" a="1"/>
  <c r="C11" i="49" s="1"/>
  <c r="C33" i="47" a="1"/>
  <c r="C33" i="47" s="1"/>
  <c r="C42" i="47" a="1"/>
  <c r="C42" i="47" s="1"/>
  <c r="C47" i="47" a="1"/>
  <c r="C47" i="47" s="1"/>
  <c r="C48" i="47" a="1"/>
  <c r="C48" i="47" s="1"/>
  <c r="C49" i="47" a="1"/>
  <c r="C49" i="47" s="1"/>
  <c r="C30" i="47" a="1"/>
  <c r="C30" i="47" s="1"/>
  <c r="C50" i="47" a="1"/>
  <c r="C50" i="47" s="1"/>
  <c r="C36" i="47" a="1"/>
  <c r="C36" i="47" s="1"/>
  <c r="C51" i="47" a="1"/>
  <c r="C51" i="47" s="1"/>
  <c r="C39" i="47" a="1"/>
  <c r="C39" i="47" s="1"/>
  <c r="C23" i="47" a="1"/>
  <c r="C23" i="47" s="1"/>
  <c r="C53" i="47" a="1"/>
  <c r="C53" i="47" s="1"/>
  <c r="C2" i="47" a="1"/>
  <c r="C2" i="47" s="1"/>
  <c r="C35" i="47" a="1"/>
  <c r="C35" i="47" s="1"/>
  <c r="C40" i="47" a="1"/>
  <c r="C40" i="47" s="1"/>
  <c r="C5" i="47" a="1"/>
  <c r="C5" i="47" s="1"/>
  <c r="C28" i="47" a="1"/>
  <c r="C28" i="47" s="1"/>
  <c r="C55" i="47" a="1"/>
  <c r="C55" i="47" s="1"/>
  <c r="C3" i="47" a="1"/>
  <c r="C3" i="47" s="1"/>
  <c r="C4" i="47" a="1"/>
  <c r="C4" i="47" s="1"/>
  <c r="C56" i="47" a="1"/>
  <c r="C56" i="47" s="1"/>
  <c r="C58" i="47" a="1"/>
  <c r="C58" i="47" s="1"/>
  <c r="C25" i="47" a="1"/>
  <c r="C25" i="47" s="1"/>
  <c r="C43" i="47" a="1"/>
  <c r="C43" i="47" s="1"/>
  <c r="C38" i="47" a="1"/>
  <c r="C38" i="47" s="1"/>
  <c r="C59" i="47" a="1"/>
  <c r="C59" i="47" s="1"/>
  <c r="C18" i="47" a="1"/>
  <c r="C18" i="47" s="1"/>
  <c r="C61" i="47" a="1"/>
  <c r="C61" i="47" s="1"/>
  <c r="C63" i="47" a="1"/>
  <c r="C63" i="47" s="1"/>
  <c r="C64" i="47" a="1"/>
  <c r="C64" i="47" s="1"/>
  <c r="C65" i="47" a="1"/>
  <c r="C65" i="47" s="1"/>
  <c r="C66" i="47" a="1"/>
  <c r="C66" i="47" s="1"/>
  <c r="C17" i="47" a="1"/>
  <c r="C17" i="47" s="1"/>
  <c r="C34" i="47" a="1"/>
  <c r="C34" i="47" s="1"/>
  <c r="C14" i="47" a="1"/>
  <c r="C14" i="47" s="1"/>
  <c r="C67" i="47" a="1"/>
  <c r="C67" i="47" s="1"/>
  <c r="C41" i="47" a="1"/>
  <c r="C41" i="47" s="1"/>
  <c r="C68" i="47" a="1"/>
  <c r="C68" i="47" s="1"/>
  <c r="C69" i="47" a="1"/>
  <c r="C69" i="47" s="1"/>
  <c r="C70" i="47" a="1"/>
  <c r="C70" i="47" s="1"/>
  <c r="C71" i="47" a="1"/>
  <c r="C71" i="47" s="1"/>
  <c r="C72" i="47" a="1"/>
  <c r="C72" i="47" s="1"/>
  <c r="C73" i="47" a="1"/>
  <c r="C73" i="47" s="1"/>
  <c r="C6" i="47" a="1"/>
  <c r="C6" i="47" s="1"/>
  <c r="C21" i="47" a="1"/>
  <c r="C21" i="47" s="1"/>
  <c r="C20" i="47" a="1"/>
  <c r="C20" i="47" s="1"/>
  <c r="C44" i="47" a="1"/>
  <c r="C44" i="47" s="1"/>
  <c r="C75" i="47" a="1"/>
  <c r="C75" i="47" s="1"/>
  <c r="C11" i="47" a="1"/>
  <c r="C11" i="47" s="1"/>
  <c r="C76" i="47" a="1"/>
  <c r="C76" i="47" s="1"/>
  <c r="C78" i="47" a="1"/>
  <c r="C78" i="47" s="1"/>
  <c r="C79" i="47" a="1"/>
  <c r="C79" i="47" s="1"/>
  <c r="C82" i="47" a="1"/>
  <c r="C82" i="47" s="1"/>
  <c r="C83" i="47" a="1"/>
  <c r="C83" i="47" s="1"/>
  <c r="C10" i="47" a="1"/>
  <c r="C10" i="47" s="1"/>
  <c r="C18" i="52" a="1"/>
  <c r="C18" i="52" s="1"/>
  <c r="C27" i="52" a="1"/>
  <c r="C27" i="52" s="1"/>
  <c r="C5" i="52" a="1"/>
  <c r="C5" i="52" s="1"/>
  <c r="C4" i="52" a="1"/>
  <c r="C4" i="52" s="1"/>
  <c r="C28" i="52" a="1"/>
  <c r="C28" i="52" s="1"/>
  <c r="C2" i="52" a="1"/>
  <c r="C2" i="52" s="1"/>
  <c r="C29" i="52" a="1"/>
  <c r="C29" i="52" s="1"/>
  <c r="C11" i="52" a="1"/>
  <c r="C11" i="52" s="1"/>
  <c r="C30" i="52" a="1"/>
  <c r="C30" i="52" s="1"/>
  <c r="C31" i="52" a="1"/>
  <c r="C31" i="52" s="1"/>
  <c r="C32" i="52" a="1"/>
  <c r="C32" i="52" s="1"/>
  <c r="C77" i="35" a="1"/>
  <c r="C77" i="35" s="1"/>
  <c r="C80" i="35" a="1"/>
  <c r="C80" i="35" s="1"/>
  <c r="C29" i="35" a="1"/>
  <c r="C29" i="35" s="1"/>
  <c r="C81" i="35" a="1"/>
  <c r="C81" i="35" s="1"/>
  <c r="C14" i="35" a="1"/>
  <c r="C14" i="35" s="1"/>
  <c r="C19" i="35" a="1"/>
  <c r="C19" i="35" s="1"/>
  <c r="C82" i="35" a="1"/>
  <c r="C82" i="35" s="1"/>
  <c r="C86" i="35" a="1"/>
  <c r="C86" i="35" s="1"/>
  <c r="C87" i="35" a="1"/>
  <c r="C87" i="35" s="1"/>
  <c r="C88" i="35" a="1"/>
  <c r="C88" i="35" s="1"/>
  <c r="C89" i="35" a="1"/>
  <c r="C89" i="35" s="1"/>
  <c r="C9" i="35" a="1"/>
  <c r="C9" i="35" s="1"/>
  <c r="C91" i="35" a="1"/>
  <c r="C91" i="35" s="1"/>
  <c r="C92" i="35" a="1"/>
  <c r="C92" i="35" s="1"/>
  <c r="C93" i="35" a="1"/>
  <c r="C93" i="35" s="1"/>
  <c r="C94" i="35" a="1"/>
  <c r="C94" i="35" s="1"/>
  <c r="C95" i="35" a="1"/>
  <c r="C95" i="35" s="1"/>
  <c r="C13" i="35" a="1"/>
  <c r="C13" i="35" s="1"/>
  <c r="C64" i="35" a="1"/>
  <c r="C64" i="35" s="1"/>
  <c r="C43" i="35" a="1"/>
  <c r="C43" i="35" s="1"/>
  <c r="C44" i="35" a="1"/>
  <c r="C44" i="35" s="1"/>
  <c r="C45" i="35" a="1"/>
  <c r="C45" i="35" s="1"/>
  <c r="C46" i="35" a="1"/>
  <c r="C46" i="35" s="1"/>
  <c r="C47" i="35" a="1"/>
  <c r="C47" i="35" s="1"/>
  <c r="C53" i="35" a="1"/>
  <c r="C53" i="35" s="1"/>
  <c r="C54" i="35" a="1"/>
  <c r="C54" i="35" s="1"/>
  <c r="C7" i="35" a="1"/>
  <c r="C7" i="35" s="1"/>
  <c r="C25" i="35" a="1"/>
  <c r="C25" i="35" s="1"/>
  <c r="C55" i="35" a="1"/>
  <c r="C55" i="35" s="1"/>
  <c r="C57" i="35" a="1"/>
  <c r="C57" i="35" s="1"/>
  <c r="C58" i="35" a="1"/>
  <c r="C58" i="35" s="1"/>
  <c r="C56" i="49" a="1"/>
  <c r="C56" i="49" s="1"/>
  <c r="C57" i="49" a="1"/>
  <c r="C57" i="49" s="1"/>
  <c r="C9" i="49" a="1"/>
  <c r="C9" i="49" s="1"/>
  <c r="C58" i="49" a="1"/>
  <c r="C58" i="49" s="1"/>
  <c r="C8" i="49" a="1"/>
  <c r="C8" i="49" s="1"/>
  <c r="C60" i="49" a="1"/>
  <c r="C60" i="49" s="1"/>
  <c r="C61" i="49" a="1"/>
  <c r="C61" i="49" s="1"/>
  <c r="C6" i="53" a="1"/>
  <c r="C6" i="53" s="1"/>
  <c r="C19" i="50" a="1"/>
  <c r="C19" i="50" s="1"/>
  <c r="C32" i="48" a="1"/>
  <c r="C32" i="48" s="1"/>
  <c r="C21" i="48" a="1"/>
  <c r="C21" i="48" s="1"/>
  <c r="C9" i="47" a="1"/>
  <c r="C9" i="47" s="1"/>
  <c r="C46" i="47" a="1"/>
  <c r="C46" i="47" s="1"/>
  <c r="C40" i="35" a="1"/>
  <c r="C40" i="35" s="1"/>
  <c r="C23" i="35" a="1"/>
  <c r="C23" i="35" s="1"/>
  <c r="C18" i="35" a="1"/>
  <c r="C18" i="35" s="1"/>
  <c r="C41" i="35" a="1"/>
  <c r="C41" i="35" s="1"/>
  <c r="C8" i="35" a="1"/>
  <c r="C8" i="35" s="1"/>
  <c r="C12" i="35" a="1"/>
  <c r="C12" i="35" s="1"/>
  <c r="C6" i="35" a="1"/>
  <c r="C6" i="35" s="1"/>
  <c r="C65" i="35" a="1"/>
  <c r="C65" i="35" s="1"/>
  <c r="C67" i="35" a="1"/>
  <c r="C67" i="35" s="1"/>
  <c r="C68" i="35" a="1"/>
  <c r="C68" i="35" s="1"/>
  <c r="C69" i="35" a="1"/>
  <c r="C69" i="35" s="1"/>
  <c r="C70" i="35" a="1"/>
  <c r="C70" i="35" s="1"/>
  <c r="C71" i="35" a="1"/>
  <c r="C71" i="35" s="1"/>
  <c r="C72" i="35" a="1"/>
  <c r="C72" i="35" s="1"/>
  <c r="C73" i="35" a="1"/>
  <c r="C73" i="35" s="1"/>
  <c r="C74" i="35" a="1"/>
  <c r="C74" i="35" s="1"/>
  <c r="C34" i="35" a="1"/>
  <c r="C34" i="35" s="1"/>
  <c r="C75" i="35" a="1"/>
  <c r="C75" i="35" s="1"/>
  <c r="C21" i="35" a="1"/>
  <c r="C21" i="35" s="1"/>
  <c r="C26" i="35" a="1"/>
  <c r="C26" i="35" s="1"/>
  <c r="C38" i="35" a="1"/>
  <c r="C38" i="35" s="1"/>
  <c r="C14" i="48" a="1"/>
  <c r="C14" i="48" s="1"/>
  <c r="C34" i="48" a="1"/>
  <c r="C34" i="48" s="1"/>
  <c r="C35" i="48" a="1"/>
  <c r="C35" i="48" s="1"/>
  <c r="C11" i="48" a="1"/>
  <c r="C11" i="48" s="1"/>
  <c r="C37" i="48" a="1"/>
  <c r="C37" i="48" s="1"/>
  <c r="C39" i="48" a="1"/>
  <c r="C39" i="48" s="1"/>
  <c r="C40" i="48" a="1"/>
  <c r="C40" i="48" s="1"/>
  <c r="C23" i="48" a="1"/>
  <c r="C23" i="48" s="1"/>
  <c r="C42" i="48" a="1"/>
  <c r="C42" i="48" s="1"/>
  <c r="C19" i="48" a="1"/>
  <c r="C19" i="48" s="1"/>
  <c r="C43" i="48" a="1"/>
  <c r="C43" i="48" s="1"/>
  <c r="C18" i="48" a="1"/>
  <c r="C18" i="48" s="1"/>
  <c r="C17" i="48" a="1"/>
  <c r="C17" i="48" s="1"/>
  <c r="C30" i="48" a="1"/>
  <c r="C30" i="48" s="1"/>
  <c r="C8" i="48" a="1"/>
  <c r="C8" i="48" s="1"/>
  <c r="C49" i="48" a="1"/>
  <c r="C49" i="48" s="1"/>
  <c r="C4" i="48" a="1"/>
  <c r="C4" i="48" s="1"/>
  <c r="C51" i="48" a="1"/>
  <c r="C51" i="48" s="1"/>
  <c r="C29" i="48" a="1"/>
  <c r="C29" i="48" s="1"/>
  <c r="C3" i="48" a="1"/>
  <c r="C3" i="48" s="1"/>
  <c r="C12" i="48" a="1"/>
  <c r="C12" i="48" s="1"/>
  <c r="C15" i="48" a="1"/>
  <c r="C15" i="48" s="1"/>
  <c r="C52" i="48" a="1"/>
  <c r="C52" i="48" s="1"/>
  <c r="C53" i="48" a="1"/>
  <c r="C53" i="48" s="1"/>
  <c r="C54" i="48" a="1"/>
  <c r="C54" i="48" s="1"/>
  <c r="C27" i="48" a="1"/>
  <c r="C27" i="48" s="1"/>
  <c r="C26" i="48" a="1"/>
  <c r="C26" i="48" s="1"/>
  <c r="C55" i="48" a="1"/>
  <c r="C55" i="48" s="1"/>
  <c r="C56" i="48" a="1"/>
  <c r="C56" i="48" s="1"/>
  <c r="C57" i="48" a="1"/>
  <c r="C57" i="48" s="1"/>
  <c r="C16" i="48" a="1"/>
  <c r="C16" i="48" s="1"/>
  <c r="C13" i="48" a="1"/>
  <c r="C13" i="48" s="1"/>
  <c r="C58" i="48" a="1"/>
  <c r="C58" i="48" s="1"/>
  <c r="C5" i="48" a="1"/>
  <c r="C5" i="48" s="1"/>
  <c r="C39" i="35" a="1"/>
  <c r="C39" i="35" s="1"/>
  <c r="C62" i="49" a="1"/>
  <c r="C62" i="49" s="1"/>
  <c r="C38" i="49" a="1"/>
  <c r="C38" i="49" s="1"/>
  <c r="C25" i="49" a="1"/>
  <c r="C25" i="49" s="1"/>
  <c r="C39" i="49" a="1"/>
  <c r="C39" i="49" s="1"/>
  <c r="C28" i="49" a="1"/>
  <c r="C28" i="49" s="1"/>
  <c r="C7" i="49" a="1"/>
  <c r="C7" i="49" s="1"/>
  <c r="C40" i="49" a="1"/>
  <c r="C40" i="49" s="1"/>
  <c r="C42" i="49" a="1"/>
  <c r="C42" i="49" s="1"/>
  <c r="C14" i="49" a="1"/>
  <c r="C14" i="49" s="1"/>
  <c r="C34" i="49" a="1"/>
  <c r="C34" i="49" s="1"/>
  <c r="C4" i="49" a="1"/>
  <c r="C4" i="49" s="1"/>
  <c r="C46" i="49" a="1"/>
  <c r="C46" i="49" s="1"/>
  <c r="C20" i="49" a="1"/>
  <c r="C20" i="49" s="1"/>
  <c r="C31" i="49" a="1"/>
  <c r="C31" i="49" s="1"/>
  <c r="C22" i="52" a="1"/>
  <c r="C22" i="52" s="1"/>
  <c r="C6" i="52" a="1"/>
  <c r="C6" i="52" s="1"/>
  <c r="C23" i="52" a="1"/>
  <c r="C23" i="52" s="1"/>
  <c r="C12" i="52" a="1"/>
  <c r="C12" i="52" s="1"/>
  <c r="C14" i="52" a="1"/>
  <c r="C14" i="52" s="1"/>
  <c r="C10" i="52" a="1"/>
  <c r="C10" i="52" s="1"/>
  <c r="C8" i="52" a="1"/>
  <c r="C8" i="52" s="1"/>
  <c r="C17" i="52" a="1"/>
  <c r="C17" i="52" s="1"/>
  <c r="C25" i="52" a="1"/>
  <c r="C25" i="52" s="1"/>
  <c r="C19" i="52" a="1"/>
  <c r="C19" i="52" s="1"/>
  <c r="C26" i="52" a="1"/>
  <c r="C26" i="52" s="1"/>
  <c r="C9" i="52" a="1"/>
  <c r="C9" i="52" s="1"/>
  <c r="C13" i="51" a="1"/>
  <c r="C13" i="51" s="1"/>
  <c r="C6" i="50" a="1"/>
  <c r="C6" i="50" s="1"/>
  <c r="C21" i="50" a="1"/>
  <c r="C21" i="50" s="1"/>
  <c r="C22" i="50" a="1"/>
  <c r="C22" i="50" s="1"/>
  <c r="C24" i="50" a="1"/>
  <c r="C24" i="50" s="1"/>
  <c r="C13" i="50" a="1"/>
  <c r="C13" i="50" s="1"/>
  <c r="C15" i="50" a="1"/>
  <c r="C15" i="50" s="1"/>
  <c r="C25" i="50" a="1"/>
  <c r="C25" i="50" s="1"/>
  <c r="C11" i="50" a="1"/>
  <c r="C11" i="50" s="1"/>
  <c r="C21" i="49" a="1"/>
  <c r="C21" i="49" s="1"/>
  <c r="C37" i="49" a="1"/>
  <c r="C37" i="49" s="1"/>
  <c r="C48" i="49" a="1"/>
  <c r="C48" i="49" s="1"/>
  <c r="C10" i="49" a="1"/>
  <c r="C10" i="49" s="1"/>
  <c r="C12" i="49" a="1"/>
  <c r="C12" i="49" s="1"/>
  <c r="C36" i="49" a="1"/>
  <c r="C36" i="49" s="1"/>
  <c r="C45" i="47" a="1"/>
  <c r="C45" i="47" s="1"/>
  <c r="C32" i="47" a="1"/>
  <c r="C32" i="47" s="1"/>
  <c r="C18" i="51" a="1"/>
  <c r="C18" i="51" s="1"/>
  <c r="C11" i="51" a="1"/>
  <c r="C11" i="51" s="1"/>
  <c r="C24" i="51" a="1"/>
  <c r="C24" i="51" s="1"/>
  <c r="C4" i="51" a="1"/>
  <c r="C4" i="51" s="1"/>
  <c r="C25" i="51" a="1"/>
  <c r="C25" i="51" s="1"/>
  <c r="C15" i="51" a="1"/>
  <c r="C15" i="51" s="1"/>
  <c r="C17" i="51" a="1"/>
  <c r="C17" i="51" s="1"/>
  <c r="C8" i="51" a="1"/>
  <c r="C8" i="51" s="1"/>
  <c r="C20" i="51" a="1"/>
  <c r="C20" i="51" s="1"/>
  <c r="C10" i="53" a="1"/>
  <c r="C10" i="53" s="1"/>
  <c r="C14" i="51" a="1"/>
  <c r="C14" i="51" s="1"/>
  <c r="C7" i="51" a="1"/>
  <c r="C7" i="51" s="1"/>
  <c r="C21" i="51" a="1"/>
  <c r="C21" i="51" s="1"/>
  <c r="C30" i="51" a="1"/>
  <c r="C30" i="51" s="1"/>
  <c r="C6" i="51" a="1"/>
  <c r="C6" i="51" s="1"/>
  <c r="C22" i="51" a="1"/>
  <c r="C22" i="51" s="1"/>
  <c r="C12" i="51" a="1"/>
  <c r="C12" i="51" s="1"/>
  <c r="C19" i="51" a="1"/>
  <c r="C19" i="51" s="1"/>
  <c r="C26" i="51" a="1"/>
  <c r="C26" i="51" s="1"/>
  <c r="C5" i="51" a="1"/>
  <c r="C5" i="51" s="1"/>
  <c r="C9" i="51" a="1"/>
  <c r="C9" i="51" s="1"/>
  <c r="C16" i="51" a="1"/>
  <c r="C16" i="51" s="1"/>
  <c r="I6" i="48"/>
  <c r="C6" i="48" s="1" a="1"/>
  <c r="C6" i="48" s="1"/>
  <c r="I28" i="51"/>
  <c r="C28" i="51" s="1" a="1"/>
  <c r="C28" i="51" s="1"/>
  <c r="I10" i="51"/>
  <c r="C10" i="51" s="1" a="1"/>
  <c r="C10" i="51" s="1"/>
  <c r="I3" i="51"/>
  <c r="C3" i="51" s="1" a="1"/>
  <c r="C3" i="51" s="1"/>
  <c r="I27" i="51"/>
  <c r="C27" i="51" s="1" a="1"/>
  <c r="C27" i="51" s="1"/>
  <c r="I23" i="51"/>
  <c r="C23" i="51" s="1" a="1"/>
  <c r="C23" i="51" s="1"/>
  <c r="I2" i="51"/>
  <c r="C2" i="51" s="1" a="1"/>
  <c r="C2" i="51" s="1"/>
  <c r="I29" i="51"/>
  <c r="C29" i="51" s="1" a="1"/>
  <c r="C29" i="51" s="1"/>
  <c r="I21" i="52"/>
  <c r="C21" i="52" s="1" a="1"/>
  <c r="C21" i="52" s="1"/>
  <c r="I15" i="52"/>
  <c r="C15" i="52" s="1" a="1"/>
  <c r="C15" i="52" s="1"/>
  <c r="I20" i="52"/>
  <c r="C20" i="52" s="1" a="1"/>
  <c r="C20" i="52" s="1"/>
  <c r="I3" i="52"/>
  <c r="C3" i="52" s="1" a="1"/>
  <c r="C3" i="52" s="1"/>
  <c r="I16" i="52"/>
  <c r="C16" i="52" s="1" a="1"/>
  <c r="C16" i="52" s="1"/>
  <c r="I7" i="52"/>
  <c r="C7" i="52" s="1" a="1"/>
  <c r="C7" i="52" s="1"/>
  <c r="I15" i="53"/>
  <c r="C15" i="53" s="1" a="1"/>
  <c r="C15" i="53" s="1"/>
  <c r="I4" i="53"/>
  <c r="C4" i="53" s="1" a="1"/>
  <c r="C4" i="53" s="1"/>
  <c r="I2" i="53"/>
  <c r="C2" i="53" s="1" a="1"/>
  <c r="C2" i="53" s="1"/>
  <c r="I59" i="35"/>
  <c r="I77" i="47"/>
  <c r="C77" i="47" s="1" a="1"/>
  <c r="C77" i="47" s="1"/>
  <c r="I52" i="47"/>
  <c r="C52" i="47" s="1" a="1"/>
  <c r="C52" i="47" s="1"/>
  <c r="I81" i="47"/>
  <c r="C81" i="47" s="1" a="1"/>
  <c r="C81" i="47" s="1"/>
  <c r="I57" i="47"/>
  <c r="C57" i="47" s="1" a="1"/>
  <c r="C57" i="47" s="1"/>
  <c r="I27" i="47"/>
  <c r="C27" i="47" s="1" a="1"/>
  <c r="C27" i="47" s="1"/>
  <c r="I29" i="47"/>
  <c r="C29" i="47" s="1" a="1"/>
  <c r="C29" i="47" s="1"/>
  <c r="I54" i="47"/>
  <c r="C54" i="47" s="1" a="1"/>
  <c r="C54" i="47" s="1"/>
  <c r="I8" i="47"/>
  <c r="C8" i="47" s="1" a="1"/>
  <c r="C8" i="47" s="1"/>
  <c r="I62" i="47"/>
  <c r="C62" i="47" s="1" a="1"/>
  <c r="C62" i="47" s="1"/>
  <c r="I22" i="47"/>
  <c r="C22" i="47" s="1" a="1"/>
  <c r="C22" i="47" s="1"/>
  <c r="I26" i="47"/>
  <c r="C26" i="47" s="1" a="1"/>
  <c r="C26" i="47" s="1"/>
  <c r="I31" i="47"/>
  <c r="C31" i="47" s="1" a="1"/>
  <c r="C31" i="47" s="1"/>
  <c r="I15" i="47"/>
  <c r="C15" i="47" s="1" a="1"/>
  <c r="C15" i="47" s="1"/>
  <c r="I24" i="47"/>
  <c r="C24" i="47" s="1" a="1"/>
  <c r="C24" i="47" s="1"/>
  <c r="I7" i="47"/>
  <c r="C7" i="47" s="1" a="1"/>
  <c r="C7" i="47" s="1"/>
  <c r="I74" i="47"/>
  <c r="C74" i="47" s="1" a="1"/>
  <c r="C74" i="47" s="1"/>
  <c r="I13" i="47"/>
  <c r="C13" i="47" s="1" a="1"/>
  <c r="C13" i="47" s="1"/>
  <c r="I60" i="47"/>
  <c r="C60" i="47" s="1" a="1"/>
  <c r="C60" i="47" s="1"/>
  <c r="I59" i="49"/>
  <c r="C59" i="49" s="1" a="1"/>
  <c r="C59" i="49" s="1"/>
  <c r="I44" i="49"/>
  <c r="C44" i="49" s="1" a="1"/>
  <c r="C44" i="49" s="1"/>
  <c r="I26" i="49"/>
  <c r="C26" i="49" s="1" a="1"/>
  <c r="C26" i="49" s="1"/>
  <c r="I29" i="49"/>
  <c r="C29" i="49" s="1" a="1"/>
  <c r="C29" i="49" s="1"/>
  <c r="I45" i="49"/>
  <c r="C45" i="49" s="1" a="1"/>
  <c r="C45" i="49" s="1"/>
  <c r="I47" i="49"/>
  <c r="C47" i="49" s="1" a="1"/>
  <c r="C47" i="49" s="1"/>
  <c r="I27" i="49"/>
  <c r="C27" i="49" s="1" a="1"/>
  <c r="C27" i="49" s="1"/>
  <c r="I41" i="49"/>
  <c r="C41" i="49" s="1" a="1"/>
  <c r="C41" i="49" s="1"/>
  <c r="I22" i="49"/>
  <c r="C22" i="49" s="1" a="1"/>
  <c r="C22" i="49" s="1"/>
  <c r="I55" i="49"/>
  <c r="C55" i="49" s="1" a="1"/>
  <c r="C55" i="49" s="1"/>
  <c r="I15" i="49"/>
  <c r="C15" i="49" s="1" a="1"/>
  <c r="C15" i="49" s="1"/>
  <c r="I5" i="49"/>
  <c r="C5" i="49" s="1" a="1"/>
  <c r="C5" i="49" s="1"/>
  <c r="I2" i="49"/>
  <c r="B2" i="49" s="1" a="1"/>
  <c r="B2" i="49" s="1"/>
  <c r="I6" i="49"/>
  <c r="C6" i="49" s="1" a="1"/>
  <c r="C6" i="49" s="1"/>
  <c r="I20" i="50"/>
  <c r="B20" i="50" s="1" a="1"/>
  <c r="B20" i="50" s="1"/>
  <c r="I23" i="50"/>
  <c r="C23" i="50" s="1" a="1"/>
  <c r="C23" i="50" s="1"/>
  <c r="I12" i="50"/>
  <c r="C12" i="50" s="1" a="1"/>
  <c r="C12" i="50" s="1"/>
  <c r="I26" i="50"/>
  <c r="C26" i="50" s="1" a="1"/>
  <c r="C26" i="50" s="1"/>
  <c r="I16" i="50"/>
  <c r="C16" i="50" s="1" a="1"/>
  <c r="C16" i="50" s="1"/>
  <c r="I17" i="50"/>
  <c r="C17" i="50" s="1" a="1"/>
  <c r="C17" i="50" s="1"/>
  <c r="I14" i="50"/>
  <c r="C14" i="50" s="1" a="1"/>
  <c r="C14" i="50" s="1"/>
  <c r="I5" i="50"/>
  <c r="C5" i="50" s="1" a="1"/>
  <c r="C5" i="50" s="1"/>
  <c r="I8" i="50"/>
  <c r="C8" i="50" s="1" a="1"/>
  <c r="C8" i="50" s="1"/>
  <c r="I9" i="50"/>
  <c r="C9" i="50" s="1" a="1"/>
  <c r="C9" i="50" s="1"/>
  <c r="I4" i="50"/>
  <c r="B4" i="50" s="1" a="1"/>
  <c r="B4" i="50" s="1"/>
  <c r="I2" i="50"/>
  <c r="C2" i="50" s="1" a="1"/>
  <c r="C2" i="50" s="1"/>
  <c r="I22" i="48"/>
  <c r="C22" i="48" s="1" a="1"/>
  <c r="C22" i="48" s="1"/>
  <c r="I25" i="48"/>
  <c r="C25" i="48" s="1" a="1"/>
  <c r="C25" i="48" s="1"/>
  <c r="I47" i="48"/>
  <c r="C47" i="48" s="1" a="1"/>
  <c r="C47" i="48" s="1"/>
  <c r="I24" i="48"/>
  <c r="I38" i="48"/>
  <c r="C38" i="48" s="1" a="1"/>
  <c r="C38" i="48" s="1"/>
  <c r="I28" i="48"/>
  <c r="I46" i="48"/>
  <c r="C46" i="48" s="1" a="1"/>
  <c r="C46" i="48" s="1"/>
  <c r="I48" i="48"/>
  <c r="C48" i="48" s="1" a="1"/>
  <c r="C48" i="48" s="1"/>
  <c r="I59" i="48"/>
  <c r="B59" i="48" s="1" a="1"/>
  <c r="B59" i="48" s="1"/>
  <c r="I45" i="48"/>
  <c r="C45" i="48" s="1" a="1"/>
  <c r="C45" i="48" s="1"/>
  <c r="I7" i="48"/>
  <c r="I20" i="48"/>
  <c r="I50" i="48"/>
  <c r="C50" i="48" s="1" a="1"/>
  <c r="C50" i="48" s="1"/>
  <c r="I10" i="48"/>
  <c r="I2" i="48"/>
  <c r="C2" i="48" s="1" a="1"/>
  <c r="C2" i="48" s="1"/>
  <c r="I36" i="35"/>
  <c r="I78" i="35"/>
  <c r="B78" i="35" s="1" a="1"/>
  <c r="B78" i="35" s="1"/>
  <c r="I28" i="35"/>
  <c r="I32" i="35"/>
  <c r="C32" i="35" s="1" a="1"/>
  <c r="C32" i="35" s="1"/>
  <c r="I52" i="35"/>
  <c r="I66" i="35"/>
  <c r="B66" i="35" s="1" a="1"/>
  <c r="B66" i="35" s="1"/>
  <c r="I20" i="35"/>
  <c r="C20" i="35" s="1" a="1"/>
  <c r="C20" i="35" s="1"/>
  <c r="I63" i="35"/>
  <c r="I30" i="35"/>
  <c r="I79" i="35"/>
  <c r="C79" i="35" s="1" a="1"/>
  <c r="C79" i="35" s="1"/>
  <c r="I83" i="35"/>
  <c r="C83" i="35" s="1" a="1"/>
  <c r="C83" i="35" s="1"/>
  <c r="I24" i="35"/>
  <c r="C24" i="35" s="1" a="1"/>
  <c r="C24" i="35" s="1"/>
  <c r="I17" i="35"/>
  <c r="C17" i="35" s="1" a="1"/>
  <c r="C17" i="35" s="1"/>
  <c r="I42" i="35"/>
  <c r="C42" i="35" s="1" a="1"/>
  <c r="C42" i="35" s="1"/>
  <c r="I10" i="35"/>
  <c r="I3" i="35"/>
  <c r="C3" i="35" s="1" a="1"/>
  <c r="C3" i="35" s="1"/>
  <c r="I16" i="35"/>
  <c r="C16" i="35" s="1" a="1"/>
  <c r="C16" i="35" s="1"/>
  <c r="I4" i="35"/>
  <c r="C4" i="35" s="1" a="1"/>
  <c r="C4" i="35" s="1"/>
  <c r="I2" i="35"/>
  <c r="C2" i="35" s="1" a="1"/>
  <c r="C2" i="35" s="1"/>
  <c r="B57" i="49" a="1"/>
  <c r="B57" i="49" s="1"/>
  <c r="G30" i="35"/>
  <c r="C30" i="35" s="1" a="1"/>
  <c r="C30" i="35" s="1"/>
  <c r="B40" i="47" a="1"/>
  <c r="B40" i="47" s="1"/>
  <c r="B6" i="47" a="1"/>
  <c r="B6" i="47" s="1"/>
  <c r="G96" i="35"/>
  <c r="C96" i="35" s="1" a="1"/>
  <c r="C96" i="35" s="1"/>
  <c r="G31" i="35"/>
  <c r="C31" i="35" s="1" a="1"/>
  <c r="C31" i="35" s="1"/>
  <c r="G90" i="35"/>
  <c r="C90" i="35" s="1" a="1"/>
  <c r="C90" i="35" s="1"/>
  <c r="G36" i="35"/>
  <c r="G28" i="35"/>
  <c r="G35" i="35"/>
  <c r="B35" i="35" s="1" a="1"/>
  <c r="B35" i="35" s="1"/>
  <c r="G37" i="35"/>
  <c r="C37" i="35" s="1" a="1"/>
  <c r="C37" i="35" s="1"/>
  <c r="G5" i="35"/>
  <c r="C5" i="35" s="1" a="1"/>
  <c r="C5" i="35" s="1"/>
  <c r="G84" i="35"/>
  <c r="C84" i="35" s="1" a="1"/>
  <c r="C84" i="35" s="1"/>
  <c r="G52" i="35"/>
  <c r="C52" i="35" s="1" a="1"/>
  <c r="C52" i="35" s="1"/>
  <c r="G11" i="35"/>
  <c r="C11" i="35" s="1" a="1"/>
  <c r="C11" i="35" s="1"/>
  <c r="G76" i="35"/>
  <c r="C76" i="35" s="1" a="1"/>
  <c r="C76" i="35" s="1"/>
  <c r="G27" i="35"/>
  <c r="C27" i="35" s="1" a="1"/>
  <c r="C27" i="35" s="1"/>
  <c r="G56" i="35"/>
  <c r="C56" i="35" s="1" a="1"/>
  <c r="C56" i="35" s="1"/>
  <c r="G59" i="35"/>
  <c r="G85" i="35"/>
  <c r="C85" i="35" s="1" a="1"/>
  <c r="C85" i="35" s="1"/>
  <c r="G10" i="35"/>
  <c r="G24" i="48"/>
  <c r="B24" i="48" s="1" a="1"/>
  <c r="B24" i="48" s="1"/>
  <c r="G41" i="48"/>
  <c r="B41" i="48" s="1" a="1"/>
  <c r="B41" i="48" s="1"/>
  <c r="G20" i="48"/>
  <c r="G44" i="48"/>
  <c r="B44" i="48" s="1" a="1"/>
  <c r="B44" i="48" s="1"/>
  <c r="G28" i="48"/>
  <c r="G36" i="48"/>
  <c r="C36" i="48" s="1" a="1"/>
  <c r="C36" i="48" s="1"/>
  <c r="G10" i="48"/>
  <c r="B10" i="48" s="1" a="1"/>
  <c r="B10" i="48" s="1"/>
  <c r="G9" i="48"/>
  <c r="B9" i="48" s="1" a="1"/>
  <c r="B9" i="48" s="1"/>
  <c r="G7" i="48"/>
  <c r="G33" i="48"/>
  <c r="B33" i="48" s="1" a="1"/>
  <c r="B33" i="48" s="1"/>
  <c r="G31" i="48"/>
  <c r="B31" i="48" s="1" a="1"/>
  <c r="B31" i="48" s="1"/>
  <c r="B11" i="50" a="1"/>
  <c r="B11" i="50" s="1"/>
  <c r="B13" i="50" a="1"/>
  <c r="B13" i="50" s="1"/>
  <c r="B7" i="50" a="1"/>
  <c r="B7" i="50" s="1"/>
  <c r="B18" i="50" a="1"/>
  <c r="B18" i="50" s="1"/>
  <c r="B10" i="50" a="1"/>
  <c r="B10" i="50" s="1"/>
  <c r="B15" i="50" a="1"/>
  <c r="B15" i="50" s="1"/>
  <c r="B25" i="50" a="1"/>
  <c r="B25" i="50" s="1"/>
  <c r="B21" i="50" a="1"/>
  <c r="B21" i="50" s="1"/>
  <c r="B3" i="50" a="1"/>
  <c r="B3" i="50" s="1"/>
  <c r="B19" i="50" a="1"/>
  <c r="B19" i="50" s="1"/>
  <c r="B6" i="50" a="1"/>
  <c r="B6" i="50" s="1"/>
  <c r="B31" i="50" a="1"/>
  <c r="B31" i="50" s="1"/>
  <c r="B20" i="51" a="1"/>
  <c r="B20" i="51" s="1"/>
  <c r="B5" i="51" a="1"/>
  <c r="B5" i="51" s="1"/>
  <c r="B22" i="51" a="1"/>
  <c r="B22" i="51" s="1"/>
  <c r="B25" i="51" a="1"/>
  <c r="B25" i="51" s="1"/>
  <c r="B4" i="51" a="1"/>
  <c r="B4" i="51" s="1"/>
  <c r="B24" i="51" a="1"/>
  <c r="B24" i="51" s="1"/>
  <c r="B30" i="51" a="1"/>
  <c r="B30" i="51" s="1"/>
  <c r="B12" i="51" a="1"/>
  <c r="B12" i="51" s="1"/>
  <c r="B26" i="51" a="1"/>
  <c r="B26" i="51" s="1"/>
  <c r="B9" i="51" a="1"/>
  <c r="B9" i="51" s="1"/>
  <c r="B16" i="51" a="1"/>
  <c r="B16" i="51" s="1"/>
  <c r="B9" i="52" a="1"/>
  <c r="B9" i="52" s="1"/>
  <c r="B31" i="52" a="1"/>
  <c r="B31" i="52" s="1"/>
  <c r="B26" i="52" a="1"/>
  <c r="B26" i="52" s="1"/>
  <c r="B6" i="52" a="1"/>
  <c r="B6" i="52" s="1"/>
  <c r="B17" i="52" a="1"/>
  <c r="B17" i="52" s="1"/>
  <c r="B32" i="52" a="1"/>
  <c r="B32" i="52" s="1"/>
  <c r="B23" i="52" a="1"/>
  <c r="B23" i="52" s="1"/>
  <c r="B12" i="52" a="1"/>
  <c r="B12" i="52" s="1"/>
  <c r="B8" i="52" a="1"/>
  <c r="B8" i="52" s="1"/>
  <c r="B11" i="52" a="1"/>
  <c r="B11" i="52" s="1"/>
  <c r="B13" i="52" a="1"/>
  <c r="B13" i="52" s="1"/>
  <c r="B19" i="52" a="1"/>
  <c r="B19" i="52" s="1"/>
  <c r="B18" i="52" a="1"/>
  <c r="B18" i="52" s="1"/>
  <c r="B17" i="53" a="1"/>
  <c r="B17" i="53" s="1"/>
  <c r="B16" i="53" a="1"/>
  <c r="B16" i="53" s="1"/>
  <c r="B13" i="53" a="1"/>
  <c r="B13" i="53" s="1"/>
  <c r="B12" i="53" a="1"/>
  <c r="B12" i="53" s="1"/>
  <c r="B9" i="53" a="1"/>
  <c r="B9" i="53" s="1"/>
  <c r="B14" i="53" a="1"/>
  <c r="B14" i="53" s="1"/>
  <c r="B3" i="53" a="1"/>
  <c r="B3" i="53" s="1"/>
  <c r="B7" i="53" a="1"/>
  <c r="B7" i="53" s="1"/>
  <c r="B8" i="53" a="1"/>
  <c r="B8" i="53" s="1"/>
  <c r="B11" i="53" a="1"/>
  <c r="B11" i="53" s="1"/>
  <c r="B30" i="49" a="1"/>
  <c r="B30" i="49" s="1"/>
  <c r="B24" i="49" a="1"/>
  <c r="B24" i="49" s="1"/>
  <c r="B23" i="49" a="1"/>
  <c r="B23" i="49" s="1"/>
  <c r="B16" i="49" a="1"/>
  <c r="B16" i="49" s="1"/>
  <c r="B34" i="49" a="1"/>
  <c r="B34" i="49" s="1"/>
  <c r="B52" i="49" a="1"/>
  <c r="B52" i="49" s="1"/>
  <c r="B31" i="49" a="1"/>
  <c r="B31" i="49" s="1"/>
  <c r="B42" i="49" a="1"/>
  <c r="B42" i="49" s="1"/>
  <c r="B32" i="49" a="1"/>
  <c r="B32" i="49" s="1"/>
  <c r="B9" i="49" a="1"/>
  <c r="B9" i="49" s="1"/>
  <c r="B61" i="49" a="1"/>
  <c r="B61" i="49" s="1"/>
  <c r="B10" i="49" a="1"/>
  <c r="B10" i="49" s="1"/>
  <c r="B21" i="49" a="1"/>
  <c r="B21" i="49" s="1"/>
  <c r="B11" i="49" a="1"/>
  <c r="B11" i="49" s="1"/>
  <c r="B54" i="49" a="1"/>
  <c r="B54" i="49" s="1"/>
  <c r="B3" i="49" a="1"/>
  <c r="B3" i="49" s="1"/>
  <c r="B62" i="49" a="1"/>
  <c r="B62" i="49" s="1"/>
  <c r="B48" i="49" a="1"/>
  <c r="B48" i="49" s="1"/>
  <c r="B17" i="49" a="1"/>
  <c r="B17" i="49" s="1"/>
  <c r="B37" i="49" a="1"/>
  <c r="B37" i="49" s="1"/>
  <c r="B8" i="49" a="1"/>
  <c r="B8" i="49" s="1"/>
  <c r="B46" i="49" a="1"/>
  <c r="B46" i="49" s="1"/>
  <c r="B37" i="48" a="1"/>
  <c r="B37" i="48" s="1"/>
  <c r="B54" i="48" a="1"/>
  <c r="B54" i="48" s="1"/>
  <c r="B39" i="48" a="1"/>
  <c r="B39" i="48" s="1"/>
  <c r="B58" i="48" a="1"/>
  <c r="B58" i="48" s="1"/>
  <c r="B23" i="48" a="1"/>
  <c r="B23" i="48" s="1"/>
  <c r="B16" i="48" a="1"/>
  <c r="B16" i="48" s="1"/>
  <c r="B27" i="48" a="1"/>
  <c r="B27" i="48" s="1"/>
  <c r="B14" i="48" a="1"/>
  <c r="B14" i="48" s="1"/>
  <c r="B56" i="48" a="1"/>
  <c r="B56" i="48" s="1"/>
  <c r="B29" i="48" a="1"/>
  <c r="B29" i="48" s="1"/>
  <c r="B26" i="48" a="1"/>
  <c r="B26" i="48" s="1"/>
  <c r="B43" i="48" a="1"/>
  <c r="B43" i="48" s="1"/>
  <c r="B55" i="48" a="1"/>
  <c r="B55" i="48" s="1"/>
  <c r="B17" i="48" a="1"/>
  <c r="B17" i="48" s="1"/>
  <c r="B18" i="48" a="1"/>
  <c r="B18" i="48" s="1"/>
  <c r="B30" i="48" a="1"/>
  <c r="B30" i="48" s="1"/>
  <c r="B4" i="48" a="1"/>
  <c r="B4" i="48" s="1"/>
  <c r="B5" i="48" a="1"/>
  <c r="B5" i="48" s="1"/>
  <c r="B15" i="48" a="1"/>
  <c r="B15" i="48" s="1"/>
  <c r="B36" i="48" a="1"/>
  <c r="B36" i="48" s="1"/>
  <c r="B64" i="47" a="1"/>
  <c r="B64" i="47" s="1"/>
  <c r="B44" i="47" a="1"/>
  <c r="B44" i="47" s="1"/>
  <c r="B82" i="47" a="1"/>
  <c r="B82" i="47" s="1"/>
  <c r="B32" i="47" a="1"/>
  <c r="B32" i="47" s="1"/>
  <c r="B25" i="47" a="1"/>
  <c r="B25" i="47" s="1"/>
  <c r="B59" i="47" a="1"/>
  <c r="B59" i="47" s="1"/>
  <c r="B37" i="47" a="1"/>
  <c r="B37" i="47" s="1"/>
  <c r="B38" i="47" a="1"/>
  <c r="B38" i="47" s="1"/>
  <c r="B71" i="47" a="1"/>
  <c r="B71" i="47" s="1"/>
  <c r="B83" i="47" a="1"/>
  <c r="B83" i="47" s="1"/>
  <c r="B47" i="47" a="1"/>
  <c r="B47" i="47" s="1"/>
  <c r="B34" i="47" a="1"/>
  <c r="B34" i="47" s="1"/>
  <c r="B42" i="47" a="1"/>
  <c r="B42" i="47" s="1"/>
  <c r="B76" i="47" a="1"/>
  <c r="B76" i="47" s="1"/>
  <c r="B49" i="47" a="1"/>
  <c r="B49" i="47" s="1"/>
  <c r="B18" i="47" a="1"/>
  <c r="B18" i="47" s="1"/>
  <c r="B33" i="47" a="1"/>
  <c r="B33" i="47" s="1"/>
  <c r="B35" i="47" a="1"/>
  <c r="B35" i="47" s="1"/>
  <c r="B4" i="47" a="1"/>
  <c r="B4" i="47" s="1"/>
  <c r="B23" i="47" a="1"/>
  <c r="B23" i="47" s="1"/>
  <c r="B43" i="47" a="1"/>
  <c r="B43" i="47" s="1"/>
  <c r="B45" i="47" a="1"/>
  <c r="B45" i="47" s="1"/>
  <c r="B65" i="47" a="1"/>
  <c r="B65" i="47" s="1"/>
  <c r="B39" i="47" a="1"/>
  <c r="B39" i="47" s="1"/>
  <c r="B9" i="35" a="1"/>
  <c r="B9" i="35" s="1"/>
  <c r="B31" i="35" a="1"/>
  <c r="B31" i="35" s="1"/>
  <c r="B15" i="35" a="1"/>
  <c r="B15" i="35" s="1"/>
  <c r="B40" i="35" a="1"/>
  <c r="B40" i="35" s="1"/>
  <c r="B23" i="35" a="1"/>
  <c r="B23" i="35" s="1"/>
  <c r="B67" i="35" a="1"/>
  <c r="B67" i="35" s="1"/>
  <c r="B21" i="35" a="1"/>
  <c r="B21" i="35" s="1"/>
  <c r="B94" i="35" a="1"/>
  <c r="B94" i="35" s="1"/>
  <c r="B57" i="35" a="1"/>
  <c r="B57" i="35" s="1"/>
  <c r="B55" i="35" a="1"/>
  <c r="B55" i="35" s="1"/>
  <c r="B31" i="51" l="1" a="1"/>
  <c r="B31" i="51" s="1"/>
  <c r="C33" i="48" a="1"/>
  <c r="C33" i="48" s="1"/>
  <c r="C36" i="35" a="1"/>
  <c r="C36" i="35" s="1"/>
  <c r="C35" i="35" a="1"/>
  <c r="C35" i="35" s="1"/>
  <c r="C78" i="35" a="1"/>
  <c r="C78" i="35" s="1"/>
  <c r="C10" i="35" a="1"/>
  <c r="C10" i="35" s="1"/>
  <c r="C28" i="35" a="1"/>
  <c r="C28" i="35" s="1"/>
  <c r="C59" i="35" a="1"/>
  <c r="C59" i="35" s="1"/>
  <c r="C41" i="48" a="1"/>
  <c r="C41" i="48" s="1"/>
  <c r="C20" i="48" a="1"/>
  <c r="C20" i="48" s="1"/>
  <c r="C28" i="48" a="1"/>
  <c r="C28" i="48" s="1"/>
  <c r="C7" i="48" a="1"/>
  <c r="C7" i="48" s="1"/>
  <c r="C44" i="48" a="1"/>
  <c r="C44" i="48" s="1"/>
  <c r="C9" i="48" a="1"/>
  <c r="C9" i="48" s="1"/>
  <c r="C24" i="48" a="1"/>
  <c r="C24" i="48" s="1"/>
  <c r="C59" i="48" a="1"/>
  <c r="C59" i="48" s="1"/>
  <c r="C10" i="48" a="1"/>
  <c r="C10" i="48" s="1"/>
  <c r="C31" i="48" a="1"/>
  <c r="C31" i="48" s="1"/>
  <c r="C66" i="35" a="1"/>
  <c r="C66" i="35" s="1"/>
  <c r="C2" i="49" a="1"/>
  <c r="C2" i="49" s="1"/>
  <c r="B47" i="49" a="1"/>
  <c r="B47" i="49" s="1"/>
  <c r="B4" i="53" a="1"/>
  <c r="B4" i="53" s="1"/>
  <c r="B20" i="48" a="1"/>
  <c r="B20" i="48" s="1"/>
  <c r="B6" i="49" a="1"/>
  <c r="B6" i="49" s="1"/>
  <c r="B59" i="49" a="1"/>
  <c r="B59" i="49" s="1"/>
  <c r="B12" i="50" a="1"/>
  <c r="B12" i="50" s="1"/>
  <c r="C4" i="50" a="1"/>
  <c r="C4" i="50" s="1"/>
  <c r="B9" i="50" a="1"/>
  <c r="B9" i="50" s="1"/>
  <c r="C20" i="50" a="1"/>
  <c r="C20" i="50" s="1"/>
  <c r="B15" i="53" a="1"/>
  <c r="B15" i="53" s="1"/>
  <c r="B17" i="50" a="1"/>
  <c r="B17" i="50" s="1"/>
  <c r="B16" i="50" a="1"/>
  <c r="B16" i="50" s="1"/>
  <c r="B8" i="50" a="1"/>
  <c r="B8" i="50" s="1"/>
  <c r="B5" i="50" a="1"/>
  <c r="B5" i="50" s="1"/>
  <c r="B26" i="50" a="1"/>
  <c r="B26" i="50" s="1"/>
  <c r="B2" i="50" a="1"/>
  <c r="B2" i="50" s="1"/>
  <c r="B14" i="50" a="1"/>
  <c r="B14" i="50" s="1"/>
  <c r="B5" i="49" a="1"/>
  <c r="B5" i="49" s="1"/>
  <c r="B26" i="49" a="1"/>
  <c r="B26" i="49" s="1"/>
  <c r="B15" i="49" a="1"/>
  <c r="B15" i="49" s="1"/>
  <c r="B27" i="49" a="1"/>
  <c r="B27" i="49" s="1"/>
  <c r="B29" i="49" a="1"/>
  <c r="B29" i="49" s="1"/>
  <c r="B45" i="49" a="1"/>
  <c r="B45" i="49" s="1"/>
  <c r="B41" i="49" a="1"/>
  <c r="B41" i="49" s="1"/>
  <c r="B38" i="48" a="1"/>
  <c r="B38" i="48" s="1"/>
  <c r="B22" i="48" a="1"/>
  <c r="B22" i="48" s="1"/>
  <c r="B2" i="48" a="1"/>
  <c r="B2" i="48" s="1"/>
  <c r="B46" i="48" a="1"/>
  <c r="B46" i="48" s="1"/>
  <c r="B8" i="47" a="1"/>
  <c r="B8" i="47" s="1"/>
  <c r="B13" i="47" a="1"/>
  <c r="B13" i="47" s="1"/>
  <c r="B27" i="47" a="1"/>
  <c r="B27" i="47" s="1"/>
  <c r="B7" i="47" a="1"/>
  <c r="B7" i="47" s="1"/>
  <c r="B47" i="48" a="1"/>
  <c r="B47" i="48" s="1"/>
  <c r="B7" i="48" a="1"/>
  <c r="B7" i="48" s="1"/>
  <c r="B52" i="47" a="1"/>
  <c r="B52" i="47" s="1"/>
  <c r="B57" i="47" a="1"/>
  <c r="B57" i="47" s="1"/>
  <c r="B22" i="47" a="1"/>
  <c r="B22" i="47" s="1"/>
  <c r="B31" i="47" a="1"/>
  <c r="B31" i="47" s="1"/>
  <c r="B15" i="47" a="1"/>
  <c r="B15" i="47" s="1"/>
  <c r="B60" i="47" a="1"/>
  <c r="B60" i="47" s="1"/>
  <c r="B21" i="52" a="1"/>
  <c r="B21" i="52" s="1"/>
  <c r="B15" i="52" a="1"/>
  <c r="B15" i="52" s="1"/>
  <c r="B20" i="52" a="1"/>
  <c r="B20" i="52" s="1"/>
  <c r="B16" i="52" a="1"/>
  <c r="B16" i="52" s="1"/>
  <c r="B7" i="52" a="1"/>
  <c r="B7" i="52" s="1"/>
  <c r="B52" i="35" a="1"/>
  <c r="B52" i="35" s="1"/>
  <c r="B28" i="35" a="1"/>
  <c r="B28" i="35" s="1"/>
  <c r="B30" i="35" a="1"/>
  <c r="B30" i="35" s="1"/>
  <c r="B3" i="52" a="1"/>
  <c r="B3" i="52" s="1"/>
  <c r="B2" i="53" a="1"/>
  <c r="B2" i="53" s="1"/>
  <c r="B28" i="51" a="1"/>
  <c r="B28" i="51" s="1"/>
  <c r="B10" i="51" a="1"/>
  <c r="B10" i="51" s="1"/>
  <c r="B3" i="51" a="1"/>
  <c r="B3" i="51" s="1"/>
  <c r="B27" i="51" a="1"/>
  <c r="B27" i="51" s="1"/>
  <c r="B23" i="51" a="1"/>
  <c r="B23" i="51" s="1"/>
  <c r="B2" i="51" a="1"/>
  <c r="B2" i="51" s="1"/>
  <c r="B29" i="51" a="1"/>
  <c r="B29" i="51" s="1"/>
  <c r="B74" i="47" a="1"/>
  <c r="B74" i="47" s="1"/>
  <c r="B2" i="35" a="1"/>
  <c r="B2" i="35" s="1"/>
  <c r="B77" i="47" a="1"/>
  <c r="B77" i="47" s="1"/>
  <c r="B81" i="47" a="1"/>
  <c r="B81" i="47" s="1"/>
  <c r="B29" i="47" a="1"/>
  <c r="B29" i="47" s="1"/>
  <c r="B54" i="47" a="1"/>
  <c r="B54" i="47" s="1"/>
  <c r="B24" i="47" a="1"/>
  <c r="B24" i="47" s="1"/>
  <c r="B44" i="49" a="1"/>
  <c r="B44" i="49" s="1"/>
  <c r="B32" i="35" a="1"/>
  <c r="B32" i="35" s="1"/>
  <c r="B79" i="35" a="1"/>
  <c r="B79" i="35" s="1"/>
  <c r="B83" i="35" a="1"/>
  <c r="B83" i="35" s="1"/>
  <c r="B24" i="35" a="1"/>
  <c r="B24" i="35" s="1"/>
  <c r="B85" i="35" a="1"/>
  <c r="B85" i="35" s="1"/>
  <c r="B56" i="35" a="1"/>
  <c r="B56" i="35" s="1"/>
  <c r="B59" i="35" a="1"/>
  <c r="B59" i="35" s="1"/>
  <c r="B36" i="35" a="1"/>
  <c r="B36" i="35" s="1"/>
  <c r="B70" i="35" a="1"/>
  <c r="B70" i="35" s="1"/>
  <c r="B46" i="35" a="1"/>
  <c r="B46" i="35" s="1"/>
  <c r="B19" i="35" a="1"/>
  <c r="B19" i="35" s="1"/>
  <c r="B7" i="35" a="1"/>
  <c r="B7" i="35" s="1"/>
  <c r="B27" i="35" a="1"/>
  <c r="B27" i="35" s="1"/>
  <c r="B69" i="35" a="1"/>
  <c r="B69" i="35" s="1"/>
  <c r="B5" i="35" a="1"/>
  <c r="B5" i="35" s="1"/>
  <c r="B84" i="35" a="1"/>
  <c r="B84" i="35" s="1"/>
  <c r="B10" i="35" a="1"/>
  <c r="B10" i="35" s="1"/>
  <c r="B90" i="35" a="1"/>
  <c r="B90" i="35" s="1"/>
  <c r="B20" i="35" a="1"/>
  <c r="B20" i="35" s="1"/>
  <c r="B14" i="35" a="1"/>
  <c r="B14" i="35" s="1"/>
  <c r="B8" i="35" a="1"/>
  <c r="B8" i="35" s="1"/>
  <c r="B76" i="35" a="1"/>
  <c r="B76" i="35" s="1"/>
  <c r="B37" i="35" a="1"/>
  <c r="B37" i="35" s="1"/>
  <c r="B74" i="35" a="1"/>
  <c r="B74" i="35" s="1"/>
  <c r="B42" i="35" a="1"/>
  <c r="B42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<sst xmlns="http://schemas.openxmlformats.org/spreadsheetml/2006/main" count="1626" uniqueCount="1199">
  <si>
    <t>CNR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</si>
  <si>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</si>
  <si>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</si>
  <si>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</si>
  <si>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</si>
  <si>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</si>
  <si>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</si>
  <si>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</si>
  <si>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</si>
  <si>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Reuver</t>
  </si>
  <si>
    <t>Panningen</t>
  </si>
  <si>
    <t>Ottersum</t>
  </si>
  <si>
    <t>Echt/Posterholt</t>
  </si>
  <si>
    <t>Melderslo</t>
  </si>
  <si>
    <t>Landgraaf</t>
  </si>
  <si>
    <t>Baarlo</t>
  </si>
  <si>
    <t>Limbricht</t>
  </si>
  <si>
    <t>Kronenberg</t>
  </si>
  <si>
    <t>Bocholtz</t>
  </si>
  <si>
    <t>Meerlo</t>
  </si>
  <si>
    <t>Lottum</t>
  </si>
  <si>
    <t>Leunen</t>
  </si>
  <si>
    <t>Romy Lemmens (sel)</t>
  </si>
  <si>
    <t>Korenda II PB</t>
  </si>
  <si>
    <t>Amela Severens (sel)</t>
  </si>
  <si>
    <t>Negrado</t>
  </si>
  <si>
    <t>Sanne Vijgen (sel)</t>
  </si>
  <si>
    <t>Jiva Vita</t>
  </si>
  <si>
    <t>Ilse Vossen (sel)</t>
  </si>
  <si>
    <t>Prince Maury van Ravensbos</t>
  </si>
  <si>
    <t>Melissa van der Velden - Raya van krimpen (sel)</t>
  </si>
  <si>
    <t>Andy NR-V van Merle</t>
  </si>
  <si>
    <t>Jill Vleugels (sel)</t>
  </si>
  <si>
    <t>Pantheon</t>
  </si>
  <si>
    <t>Joep Direcks (sel)</t>
  </si>
  <si>
    <t>Make My Day</t>
  </si>
  <si>
    <t>Fabienne van Heugten (sel)</t>
  </si>
  <si>
    <t>Ivory A</t>
  </si>
  <si>
    <t>Nicole Van Avesaath (sel)</t>
  </si>
  <si>
    <t>Kingston</t>
  </si>
  <si>
    <t>Theo Meijs (sel)</t>
  </si>
  <si>
    <t>Florian van de Morgenzon</t>
  </si>
  <si>
    <t>Nel Rensen - Gijsen (sel)</t>
  </si>
  <si>
    <t>Peace Lily</t>
  </si>
  <si>
    <t>Eefke Van den Bosch (sel)</t>
  </si>
  <si>
    <t>Klhoé</t>
  </si>
  <si>
    <t>Maud Dresschers</t>
  </si>
  <si>
    <t>Dasty</t>
  </si>
  <si>
    <t>Myrthe Sauer (sel)</t>
  </si>
  <si>
    <t>Nierka</t>
  </si>
  <si>
    <t>Andy Kramer - Simons (sel)</t>
  </si>
  <si>
    <t>Kind Of Magic</t>
  </si>
  <si>
    <t>Nicole Engel (sel)</t>
  </si>
  <si>
    <t>Kadanz</t>
  </si>
  <si>
    <t>Cleo Zaeijen (sel)</t>
  </si>
  <si>
    <t>Nimrod</t>
  </si>
  <si>
    <t>Alisha Korver (sel)</t>
  </si>
  <si>
    <t>Neeskens</t>
  </si>
  <si>
    <t>Anika Klinkenberg</t>
  </si>
  <si>
    <t>Rise And Shine</t>
  </si>
  <si>
    <t>Veerle Schreurs (sel)</t>
  </si>
  <si>
    <t>Moorcroft</t>
  </si>
  <si>
    <t>Inge Heijnen (sel)</t>
  </si>
  <si>
    <t>Captain Klipper Z</t>
  </si>
  <si>
    <t>Lois Lardenoije (sel)</t>
  </si>
  <si>
    <t>Saphira M</t>
  </si>
  <si>
    <t>Danielle Heemels (sel)</t>
  </si>
  <si>
    <t>Goldwink</t>
  </si>
  <si>
    <t>Esmee Loock (sel)</t>
  </si>
  <si>
    <t>Yinthe van Ravensbos</t>
  </si>
  <si>
    <t>Laura Niedhart (sel)</t>
  </si>
  <si>
    <t>Remember Me</t>
  </si>
  <si>
    <t>Karin Simenon (sel)</t>
  </si>
  <si>
    <t>Gilana th</t>
  </si>
  <si>
    <t>Veronique Bouvrie (sel)</t>
  </si>
  <si>
    <t>El destino</t>
  </si>
  <si>
    <t>Emma Pricken (sel)</t>
  </si>
  <si>
    <t>Ollivera</t>
  </si>
  <si>
    <t>Kyra Klinkers (sel)</t>
  </si>
  <si>
    <t>Resilience</t>
  </si>
  <si>
    <t>Demi Feijs (sel)</t>
  </si>
  <si>
    <t>Royal 2B</t>
  </si>
  <si>
    <t>Shari Berben (sel)</t>
  </si>
  <si>
    <t>Maestro</t>
  </si>
  <si>
    <t>Britt Lucassen (sel)</t>
  </si>
  <si>
    <t>First Diamond</t>
  </si>
  <si>
    <t>Olivia Newton John</t>
  </si>
  <si>
    <t>Mette Vossen (sel)</t>
  </si>
  <si>
    <t>Royal Perfect Rq</t>
  </si>
  <si>
    <t>Sarah Jongepier (sel)</t>
  </si>
  <si>
    <t>Feline</t>
  </si>
  <si>
    <t>Robin Driehuijs (sel)</t>
  </si>
  <si>
    <t>Hummer h-s</t>
  </si>
  <si>
    <t>Ger De Groot (sel)</t>
  </si>
  <si>
    <t>Pathos</t>
  </si>
  <si>
    <t>Demi Goossens (sel)</t>
  </si>
  <si>
    <t>Ravensbos's Messi</t>
  </si>
  <si>
    <t>Loes Knoops (sel)</t>
  </si>
  <si>
    <t>Kalypso N&amp;A</t>
  </si>
  <si>
    <t>Ila Jansen (sel)</t>
  </si>
  <si>
    <t>avatar-z</t>
  </si>
  <si>
    <t>Sabine Strijp (sel)</t>
  </si>
  <si>
    <t>Postberg Cadence Z</t>
  </si>
  <si>
    <t>Zoë Hanssen (sel)</t>
  </si>
  <si>
    <t>Kashmir</t>
  </si>
  <si>
    <t>Loeke Kockelkoren (sel)</t>
  </si>
  <si>
    <t>Kenzo</t>
  </si>
  <si>
    <t>Julidè Boruta (sel)</t>
  </si>
  <si>
    <t>Missis-Spring</t>
  </si>
  <si>
    <t>Kaiser De Niro</t>
  </si>
  <si>
    <t>Bo</t>
  </si>
  <si>
    <t>Ocean Gold K</t>
  </si>
  <si>
    <t>Andre Houben (sel)</t>
  </si>
  <si>
    <t>Lars</t>
  </si>
  <si>
    <t>Yardena Schillings (sel)</t>
  </si>
  <si>
    <t>Oppertunity</t>
  </si>
  <si>
    <t>Wessel Van der Venne (sel)</t>
  </si>
  <si>
    <t>Macchiato I.K.</t>
  </si>
  <si>
    <t>Toto Royal</t>
  </si>
  <si>
    <t>Syrche Cordewener (sel)</t>
  </si>
  <si>
    <t>Darcy's Ranchero</t>
  </si>
  <si>
    <t>Maikel Remmers - van Dijk (sel)</t>
  </si>
  <si>
    <t>Puzzle Me</t>
  </si>
  <si>
    <t>Ralf van der Linden (sel)</t>
  </si>
  <si>
    <t>Oro Verde</t>
  </si>
  <si>
    <t>Syenna Pya</t>
  </si>
  <si>
    <t>Ingrid Fransen (sel)</t>
  </si>
  <si>
    <t>Casimir</t>
  </si>
  <si>
    <t>Mette Wieland (sel)</t>
  </si>
  <si>
    <t>Ocean S</t>
  </si>
  <si>
    <t>Lisa Scheenen (sel)</t>
  </si>
  <si>
    <t>Fudge</t>
  </si>
  <si>
    <t>Luna Hanssen (sel)</t>
  </si>
  <si>
    <t>Excalibur</t>
  </si>
  <si>
    <t>Nikki Kamminga (sel)</t>
  </si>
  <si>
    <t>Excellent's Hearthunter</t>
  </si>
  <si>
    <t>Eva Hietkamp (sel)</t>
  </si>
  <si>
    <t>Valegro</t>
  </si>
  <si>
    <t>Priscilla Mulders (sel)</t>
  </si>
  <si>
    <t>JAX</t>
  </si>
  <si>
    <t>Sanne Eerens (sel)</t>
  </si>
  <si>
    <t>EquiEerenS' Avalon</t>
  </si>
  <si>
    <t>Fenne Steijns (sel)</t>
  </si>
  <si>
    <t>Private Dancing Girl Nh</t>
  </si>
  <si>
    <t>Rianka Schroen (sel)</t>
  </si>
  <si>
    <t>Viganò</t>
  </si>
  <si>
    <t>Anne van der Weide (sel)</t>
  </si>
  <si>
    <t>Rosanne Dior</t>
  </si>
  <si>
    <t>Naomi Mulkens (sel)</t>
  </si>
  <si>
    <t>Cadanz  Z</t>
  </si>
  <si>
    <t>Sanne Geilenkirchen (sel)</t>
  </si>
  <si>
    <t>Amigo</t>
  </si>
  <si>
    <t>Amber Van der Bij (sel)</t>
  </si>
  <si>
    <t>Maurice P.B.F.T</t>
  </si>
  <si>
    <t>Veerle van der Velden - Raya van Krimpen (sel)</t>
  </si>
  <si>
    <t>Stelvio van Merle</t>
  </si>
  <si>
    <t>Shirley May</t>
  </si>
  <si>
    <t>Kimberly Overeem (sel)</t>
  </si>
  <si>
    <t>Blackjack</t>
  </si>
  <si>
    <t>Deborah Moors (sel)</t>
  </si>
  <si>
    <t>Indian Joyce</t>
  </si>
  <si>
    <t>Arlette Quaedvlieg (sel)</t>
  </si>
  <si>
    <t>Donnabella</t>
  </si>
  <si>
    <t>Denise Smits (sel)</t>
  </si>
  <si>
    <t>Zeus Blue</t>
  </si>
  <si>
    <t>Kevin Bogman (sel)</t>
  </si>
  <si>
    <t>Bessica</t>
  </si>
  <si>
    <t>Veerle Dicker (sel)</t>
  </si>
  <si>
    <t>Ali</t>
  </si>
  <si>
    <t>Sterre Bootz (sel)</t>
  </si>
  <si>
    <t>Omar Sharif EH</t>
  </si>
  <si>
    <t>Claudia Jaegers (sel)</t>
  </si>
  <si>
    <t>PoshOlympia</t>
  </si>
  <si>
    <t>postberg excellent av</t>
  </si>
  <si>
    <t>Frisbee-Spring</t>
  </si>
  <si>
    <t>Enya Hendriks - Van Gils (sel)</t>
  </si>
  <si>
    <t>Excellent's Sobaika</t>
  </si>
  <si>
    <t>Elise Bloemen (sel)</t>
  </si>
  <si>
    <t>Ella Rose</t>
  </si>
  <si>
    <t>Ruby Turfhorst</t>
  </si>
  <si>
    <t>Eleni Pelzer (sel)</t>
  </si>
  <si>
    <t>Carmen van Swaenshof</t>
  </si>
  <si>
    <t>So Special L</t>
  </si>
  <si>
    <t>1043968RL</t>
  </si>
  <si>
    <t>1051581SV</t>
  </si>
  <si>
    <t>1032083BO</t>
  </si>
  <si>
    <t>1017585IM</t>
  </si>
  <si>
    <t>1044147DQ</t>
  </si>
  <si>
    <t>971150ZS</t>
  </si>
  <si>
    <t>1029357BB</t>
  </si>
  <si>
    <t>1017414AD</t>
  </si>
  <si>
    <t>1028951OB</t>
  </si>
  <si>
    <t>1031980PJ</t>
  </si>
  <si>
    <t>1031277PB</t>
  </si>
  <si>
    <t>880116FF</t>
  </si>
  <si>
    <t>1052361SG</t>
  </si>
  <si>
    <t>1054413EB</t>
  </si>
  <si>
    <t>1030383CP</t>
  </si>
  <si>
    <t>1054267SL</t>
  </si>
  <si>
    <t>1045239PR</t>
  </si>
  <si>
    <t>1046385OL</t>
  </si>
  <si>
    <t>1054523SV</t>
  </si>
  <si>
    <t>962365CF</t>
  </si>
  <si>
    <t>1054596OW</t>
  </si>
  <si>
    <t>1046270FS</t>
  </si>
  <si>
    <t>1036246EH</t>
  </si>
  <si>
    <t>1054752EK</t>
  </si>
  <si>
    <t>1052988VH</t>
  </si>
  <si>
    <t>1053020JM</t>
  </si>
  <si>
    <t>1053851EE</t>
  </si>
  <si>
    <t>1014799PS</t>
  </si>
  <si>
    <t>1029651NS</t>
  </si>
  <si>
    <t>1052207RW</t>
  </si>
  <si>
    <t>959395CM</t>
  </si>
  <si>
    <t>1000242AG</t>
  </si>
  <si>
    <t>1034527MB</t>
  </si>
  <si>
    <t>1001275SV</t>
  </si>
  <si>
    <t>1002568NK</t>
  </si>
  <si>
    <t>1043696RK</t>
  </si>
  <si>
    <t>1054684MS</t>
  </si>
  <si>
    <t>950746CH</t>
  </si>
  <si>
    <t>1040541SL</t>
  </si>
  <si>
    <t>921104GH</t>
  </si>
  <si>
    <t>986853YL</t>
  </si>
  <si>
    <t>1023181RN</t>
  </si>
  <si>
    <t>1014298GS</t>
  </si>
  <si>
    <t>1016219EB</t>
  </si>
  <si>
    <t>983589OP</t>
  </si>
  <si>
    <t>1000147OF</t>
  </si>
  <si>
    <t>829871DC</t>
  </si>
  <si>
    <t>1014755BF</t>
  </si>
  <si>
    <t>1019090LH</t>
  </si>
  <si>
    <t>994113OS</t>
  </si>
  <si>
    <t>935481MV</t>
  </si>
  <si>
    <t>1032801TL</t>
  </si>
  <si>
    <t>934901MB</t>
  </si>
  <si>
    <t>957121KS</t>
  </si>
  <si>
    <t>1036400RK</t>
  </si>
  <si>
    <t>1033913RF</t>
  </si>
  <si>
    <t>951432MB</t>
  </si>
  <si>
    <t>1002610FL</t>
  </si>
  <si>
    <t>1024755OK</t>
  </si>
  <si>
    <t>1041797RV</t>
  </si>
  <si>
    <t>1039866JJ</t>
  </si>
  <si>
    <t>1042072HD</t>
  </si>
  <si>
    <t>1042833PG</t>
  </si>
  <si>
    <t>824166MG</t>
  </si>
  <si>
    <t>930469KK</t>
  </si>
  <si>
    <t>844559AJ</t>
  </si>
  <si>
    <t>1002366KK</t>
  </si>
  <si>
    <t>887361KH</t>
  </si>
  <si>
    <t>912967PS</t>
  </si>
  <si>
    <t>907035KL</t>
  </si>
  <si>
    <t>1016566NS</t>
  </si>
  <si>
    <t>988691JV</t>
  </si>
  <si>
    <t>995854PV</t>
  </si>
  <si>
    <t>902026AR</t>
  </si>
  <si>
    <t>1003022PV</t>
  </si>
  <si>
    <t>939134MD</t>
  </si>
  <si>
    <t>999092IH</t>
  </si>
  <si>
    <t>932036KA</t>
  </si>
  <si>
    <t>742135FM</t>
  </si>
  <si>
    <t>1042952PG</t>
  </si>
  <si>
    <t>873928KB</t>
  </si>
  <si>
    <t>867438DD</t>
  </si>
  <si>
    <t>996600NS</t>
  </si>
  <si>
    <t>920981KS</t>
  </si>
  <si>
    <t>847430KE</t>
  </si>
  <si>
    <t>961818NZ</t>
  </si>
  <si>
    <t>1029988CV</t>
  </si>
  <si>
    <t>Ruuth Vervoort (sel)</t>
  </si>
  <si>
    <t>1045030HG</t>
  </si>
  <si>
    <t>Myrthe Gijsbers (sel)</t>
  </si>
  <si>
    <t>1043597RD</t>
  </si>
  <si>
    <t>Faith van Disseldorp (sel)</t>
  </si>
  <si>
    <t>1054730SE</t>
  </si>
  <si>
    <t>Kristi Ernst (sel)</t>
  </si>
  <si>
    <t>1053633SD</t>
  </si>
  <si>
    <t>Jenske van Dongen (sel)</t>
  </si>
  <si>
    <t>1053089PH</t>
  </si>
  <si>
    <t>Daisy Houwen (sel)</t>
  </si>
  <si>
    <t>Crulandro</t>
  </si>
  <si>
    <t>Harley</t>
  </si>
  <si>
    <t>Rhapsody'S Queen</t>
  </si>
  <si>
    <t>Scooby Vdp</t>
  </si>
  <si>
    <t>Showgirl</t>
  </si>
  <si>
    <t>Pamrava</t>
  </si>
  <si>
    <t>1028441RV</t>
  </si>
  <si>
    <t>Gaby Versleijen (sel)</t>
  </si>
  <si>
    <t>1030683RO</t>
  </si>
  <si>
    <t>Meeske Orval (sel)</t>
  </si>
  <si>
    <t>996547CL</t>
  </si>
  <si>
    <t>Saskia van Lit (sel)</t>
  </si>
  <si>
    <t>1017845CL</t>
  </si>
  <si>
    <t>Emma Lenssen (sel)</t>
  </si>
  <si>
    <t>992364VL</t>
  </si>
  <si>
    <t>Astrid Van Leendert (sel)</t>
  </si>
  <si>
    <t>1006286MC</t>
  </si>
  <si>
    <t>Jara Coopmans (sel)</t>
  </si>
  <si>
    <t>1036521RL</t>
  </si>
  <si>
    <t>1016325IW</t>
  </si>
  <si>
    <t>Roos Weijers (sel)</t>
  </si>
  <si>
    <t>994599LL</t>
  </si>
  <si>
    <t>1025371RE</t>
  </si>
  <si>
    <t>Lieke Ewalts (sel)</t>
  </si>
  <si>
    <t>Royal Dior 3Kw</t>
  </si>
  <si>
    <t>Rinona V</t>
  </si>
  <si>
    <t>Chief</t>
  </si>
  <si>
    <t>Covey</t>
  </si>
  <si>
    <t>Vancouver</t>
  </si>
  <si>
    <t>Manja</t>
  </si>
  <si>
    <t>Razzle Dazzle Sg</t>
  </si>
  <si>
    <t>Isis</t>
  </si>
  <si>
    <t>Luna</t>
  </si>
  <si>
    <t>Radar Love</t>
  </si>
  <si>
    <t>999179GB</t>
  </si>
  <si>
    <t>Mieke Benders (sel)</t>
  </si>
  <si>
    <t>1051409EF</t>
  </si>
  <si>
    <t>1021997PB</t>
  </si>
  <si>
    <t>Yara den Boer (sel)</t>
  </si>
  <si>
    <t>1017503LS</t>
  </si>
  <si>
    <t>Louka Sijbers (sel)</t>
  </si>
  <si>
    <t>1030546RW</t>
  </si>
  <si>
    <t>Lisa Wolter (sel)</t>
  </si>
  <si>
    <t>1043635MR</t>
  </si>
  <si>
    <t>Lidwien Willems - Rutten (sel)</t>
  </si>
  <si>
    <t>Gabber</t>
  </si>
  <si>
    <t>Eaton</t>
  </si>
  <si>
    <t>Prada</t>
  </si>
  <si>
    <t>Lianda</t>
  </si>
  <si>
    <t>Romeo</t>
  </si>
  <si>
    <t>Mooike</t>
  </si>
  <si>
    <t>989579OM</t>
  </si>
  <si>
    <t>Kriss Den Mulder (sel)</t>
  </si>
  <si>
    <t>981354SS</t>
  </si>
  <si>
    <t>Jordy Straatman (sel)</t>
  </si>
  <si>
    <t>977992NK</t>
  </si>
  <si>
    <t>Rianne Sanders - Kleuskens (sel)</t>
  </si>
  <si>
    <t>1014760PH</t>
  </si>
  <si>
    <t>Isa Hollands (sel)</t>
  </si>
  <si>
    <t>1040463MD</t>
  </si>
  <si>
    <t>Joyce Scheepers - Van Dijk (sel)</t>
  </si>
  <si>
    <t>907450BL</t>
  </si>
  <si>
    <t>Andrea Linders - Lussenheide (sel)</t>
  </si>
  <si>
    <t>982151MS</t>
  </si>
  <si>
    <t>851249ET</t>
  </si>
  <si>
    <t>Susanne Titulaer (sel)</t>
  </si>
  <si>
    <t>983310OK</t>
  </si>
  <si>
    <t>Sannah Kreuzer (sel)</t>
  </si>
  <si>
    <t>833333GH</t>
  </si>
  <si>
    <t>1015211OT</t>
  </si>
  <si>
    <t>Anke Amory - Timmermans (sel)</t>
  </si>
  <si>
    <t>988820NH</t>
  </si>
  <si>
    <t>Fabienne Ten Horn (sel)</t>
  </si>
  <si>
    <t>Odymathika M</t>
  </si>
  <si>
    <t>So Sultan</t>
  </si>
  <si>
    <t>Nianda</t>
  </si>
  <si>
    <t>Prince Of Zenon</t>
  </si>
  <si>
    <t>Mandela</t>
  </si>
  <si>
    <t>Billie Jean</t>
  </si>
  <si>
    <t>Maserati</t>
  </si>
  <si>
    <t>Esqueri</t>
  </si>
  <si>
    <t>Ortez RN</t>
  </si>
  <si>
    <t>Garamba HTR</t>
  </si>
  <si>
    <t>Okey Dokey Sg</t>
  </si>
  <si>
    <t>Niesta Dolcevita Jv</t>
  </si>
  <si>
    <t>1025772PH</t>
  </si>
  <si>
    <t>889901SK</t>
  </si>
  <si>
    <t>Joyce Van Laar - Kleeven (sel)</t>
  </si>
  <si>
    <t>1049779SF</t>
  </si>
  <si>
    <t>1018991LV</t>
  </si>
  <si>
    <t>Shalina van de Ven (sel)</t>
  </si>
  <si>
    <t>900786LL</t>
  </si>
  <si>
    <t>Danielle Leyser (sel)</t>
  </si>
  <si>
    <t>1013744US</t>
  </si>
  <si>
    <t>Rowie Stappers (sel)</t>
  </si>
  <si>
    <t>1051770LJ</t>
  </si>
  <si>
    <t>Sonja Janssen (sel)</t>
  </si>
  <si>
    <t>Parano</t>
  </si>
  <si>
    <t>So What</t>
  </si>
  <si>
    <t>Sir Donner Blitz</t>
  </si>
  <si>
    <t>Lorde</t>
  </si>
  <si>
    <t>Look Furst</t>
  </si>
  <si>
    <t>Ucassi van den Guldennagel</t>
  </si>
  <si>
    <t>Lord Scaribo</t>
  </si>
  <si>
    <t>732397FJ</t>
  </si>
  <si>
    <t>873726JH</t>
  </si>
  <si>
    <t>861527ST</t>
  </si>
  <si>
    <t>Sharonna Janssen Steenberg</t>
  </si>
  <si>
    <t>Linda Henrich (sel)</t>
  </si>
  <si>
    <t>First-Diamond</t>
  </si>
  <si>
    <t>Jualita O</t>
  </si>
  <si>
    <t>Nikita Raijmakers</t>
  </si>
  <si>
    <t>Aniek de Vlieger (sel)</t>
  </si>
  <si>
    <t>Margje Janssen (sel)</t>
  </si>
  <si>
    <t>Wim Tyssen</t>
  </si>
  <si>
    <t>Caresse Breugom</t>
  </si>
  <si>
    <t>996203OR</t>
  </si>
  <si>
    <t>905796LV</t>
  </si>
  <si>
    <t>938964MJ</t>
  </si>
  <si>
    <t>906031KB</t>
  </si>
  <si>
    <t>Oh Cara MiaUtopia Rs2</t>
  </si>
  <si>
    <t>Lexington</t>
  </si>
  <si>
    <t>Mealin</t>
  </si>
  <si>
    <t>Sorpreza</t>
  </si>
  <si>
    <t>Klaire M</t>
  </si>
  <si>
    <t>Niki Graat</t>
  </si>
  <si>
    <t>Gertie Peters - Janssen (sel)</t>
  </si>
  <si>
    <t>Irmgard Gijsen (sel)</t>
  </si>
  <si>
    <t>Tessa Van den Brand</t>
  </si>
  <si>
    <t>Tanja Martens (sel)</t>
  </si>
  <si>
    <t>Indy Jetten (sel)</t>
  </si>
  <si>
    <t>930087SG</t>
  </si>
  <si>
    <t>847763IJ</t>
  </si>
  <si>
    <t>935702WG</t>
  </si>
  <si>
    <t>815789FB</t>
  </si>
  <si>
    <t>823420GM</t>
  </si>
  <si>
    <t>957401LR</t>
  </si>
  <si>
    <t>1030246FT</t>
  </si>
  <si>
    <t>854504MJ</t>
  </si>
  <si>
    <t>Nicole Kremers - Dube</t>
  </si>
  <si>
    <t>929378TD</t>
  </si>
  <si>
    <t>Topspeed Frisians Dimitriv</t>
  </si>
  <si>
    <t>Eline Agterberg</t>
  </si>
  <si>
    <t>Maxime Van Oijen (sel)</t>
  </si>
  <si>
    <t>Amber Meeuwisssen</t>
  </si>
  <si>
    <t>Lisa Van Oijen (sel)</t>
  </si>
  <si>
    <t>Rachel Matthijssen</t>
  </si>
  <si>
    <t>Nathalie Doornbos</t>
  </si>
  <si>
    <t>Jozijna Van de Meij (sel)</t>
  </si>
  <si>
    <t>Marissa Baartz (sel)</t>
  </si>
  <si>
    <t>1036558RA</t>
  </si>
  <si>
    <t>981425OO</t>
  </si>
  <si>
    <t>1053907CM</t>
  </si>
  <si>
    <t>953751DO</t>
  </si>
  <si>
    <t>1010179HM</t>
  </si>
  <si>
    <t>1001394ND</t>
  </si>
  <si>
    <t>925982AM</t>
  </si>
  <si>
    <t>916745MB</t>
  </si>
  <si>
    <t>Riverside E</t>
  </si>
  <si>
    <t>Onassis</t>
  </si>
  <si>
    <t>Call Me Cool</t>
  </si>
  <si>
    <t>Don Juan</t>
  </si>
  <si>
    <t>Heavenly Spring</t>
  </si>
  <si>
    <t>Norma Jeane</t>
  </si>
  <si>
    <t>Avelengo</t>
  </si>
  <si>
    <t>Moonlight Shadow</t>
  </si>
  <si>
    <t>Elvira Van Bergen (sel)</t>
  </si>
  <si>
    <t>Sacha Noij (sel)</t>
  </si>
  <si>
    <t>Joyce Kuyltjes</t>
  </si>
  <si>
    <t>Roxanne Lucassen (sel)</t>
  </si>
  <si>
    <t>Maud Heynert</t>
  </si>
  <si>
    <t>Sander Brons</t>
  </si>
  <si>
    <t>Macarena</t>
  </si>
  <si>
    <t>Parlene Reina</t>
  </si>
  <si>
    <t>Phila Vd</t>
  </si>
  <si>
    <t>Mooi Man</t>
  </si>
  <si>
    <t>Limoncello</t>
  </si>
  <si>
    <t>My Present</t>
  </si>
  <si>
    <t>Noir Vrb</t>
  </si>
  <si>
    <t>987588MB</t>
  </si>
  <si>
    <t>1009091PH</t>
  </si>
  <si>
    <t>996746PN</t>
  </si>
  <si>
    <t>960589MK</t>
  </si>
  <si>
    <t>1053068LH</t>
  </si>
  <si>
    <t>984070MH</t>
  </si>
  <si>
    <t>1015270NB</t>
  </si>
  <si>
    <t>Barbara van Kempen (sel)</t>
  </si>
  <si>
    <t>Hanneke Kosters (sel)</t>
  </si>
  <si>
    <t>Yoni Lourenssen</t>
  </si>
  <si>
    <t>Elke Linders</t>
  </si>
  <si>
    <t>Marlies Brons (sel)</t>
  </si>
  <si>
    <t>Ibolja Arts</t>
  </si>
  <si>
    <t>Jana Theeuwen (sel)</t>
  </si>
  <si>
    <t>Vera Wismans (sel)</t>
  </si>
  <si>
    <t>1045519NK</t>
  </si>
  <si>
    <t>973260NK</t>
  </si>
  <si>
    <t>1021109OL</t>
  </si>
  <si>
    <t>1010160LL</t>
  </si>
  <si>
    <t>1046899OO</t>
  </si>
  <si>
    <t>1054724SB</t>
  </si>
  <si>
    <t>1031083RA</t>
  </si>
  <si>
    <t>1026722RT</t>
  </si>
  <si>
    <t>1012950DW</t>
  </si>
  <si>
    <t>Natsumi Sl</t>
  </si>
  <si>
    <t>Nelle</t>
  </si>
  <si>
    <t>Olivia</t>
  </si>
  <si>
    <t>La Vida</t>
  </si>
  <si>
    <t>Olaf</t>
  </si>
  <si>
    <t>Spot</t>
  </si>
  <si>
    <t>Ravella</t>
  </si>
  <si>
    <t>Rivaldi</t>
  </si>
  <si>
    <t>Daron</t>
  </si>
  <si>
    <t>Emma Zuidam (sel)</t>
  </si>
  <si>
    <t>Esmee Kremers (sel)</t>
  </si>
  <si>
    <t>Lonneke Verbruggen (sel)</t>
  </si>
  <si>
    <t>Shanya Hazevoet</t>
  </si>
  <si>
    <t>Isis Elemans</t>
  </si>
  <si>
    <t>Floortje Kliffen</t>
  </si>
  <si>
    <t>Tara de Nijs</t>
  </si>
  <si>
    <t>Michelle Kornuyt - Patelski (sel)</t>
  </si>
  <si>
    <t>Liesbeth Jenniskens</t>
  </si>
  <si>
    <t>Lisa Weijers</t>
  </si>
  <si>
    <t>1056499SZ</t>
  </si>
  <si>
    <t>1055913DK</t>
  </si>
  <si>
    <t>1029510RV</t>
  </si>
  <si>
    <t>1052315JS</t>
  </si>
  <si>
    <t>987855ME</t>
  </si>
  <si>
    <t>1055412BK</t>
  </si>
  <si>
    <t>1022442VN</t>
  </si>
  <si>
    <t>1021906FP</t>
  </si>
  <si>
    <t>1055471OJ</t>
  </si>
  <si>
    <t>1013801MW</t>
  </si>
  <si>
    <t>Soof Osterbos</t>
  </si>
  <si>
    <t>Ditishem</t>
  </si>
  <si>
    <t>Ramsey</t>
  </si>
  <si>
    <t>Jurist</t>
  </si>
  <si>
    <t>Memmo</t>
  </si>
  <si>
    <t>Bennetti Z</t>
  </si>
  <si>
    <t>Visa-card</t>
  </si>
  <si>
    <t>Fay</t>
  </si>
  <si>
    <t>Okey Dokey K</t>
  </si>
  <si>
    <t>Maestro  W</t>
  </si>
  <si>
    <t>Gentleman's United</t>
  </si>
  <si>
    <t>Freddy</t>
  </si>
  <si>
    <t>Faya</t>
  </si>
  <si>
    <t>Lollypop</t>
  </si>
  <si>
    <t>Samba de Janeiro VDT</t>
  </si>
  <si>
    <t>Mon ami</t>
  </si>
  <si>
    <t>Wytske</t>
  </si>
  <si>
    <t>I-Am-Me</t>
  </si>
  <si>
    <t>Marijne van Kempen (sel)</t>
  </si>
  <si>
    <t>One And Only</t>
  </si>
  <si>
    <t>Kaschmira</t>
  </si>
  <si>
    <t>Esther Schaepkens (sel)</t>
  </si>
  <si>
    <t>Sodeju Ft</t>
  </si>
  <si>
    <t>Ici Valentina</t>
  </si>
  <si>
    <t>Celina Stroucken (sel)</t>
  </si>
  <si>
    <t>Ravensbos's Cion Z</t>
  </si>
  <si>
    <t>Sir Diamond R</t>
  </si>
  <si>
    <t>Juul Eijssen (sel)</t>
  </si>
  <si>
    <t>Sixpack</t>
  </si>
  <si>
    <t>Nathaly Erens (sel)</t>
  </si>
  <si>
    <t>Marieke Kusters (sel)</t>
  </si>
  <si>
    <t>OJazz HS</t>
  </si>
  <si>
    <t>Joyce van Nunspeet - Juarez (sel)</t>
  </si>
  <si>
    <t>Cornet's Ti Sento</t>
  </si>
  <si>
    <t>Jill Dassen (sel)</t>
  </si>
  <si>
    <t>Emperador Salvatella</t>
  </si>
  <si>
    <t>Kim Dadziak (sel)</t>
  </si>
  <si>
    <t>D'quero</t>
  </si>
  <si>
    <t>Cira Meessen (sel)</t>
  </si>
  <si>
    <t>Silver Rose</t>
  </si>
  <si>
    <t>Mandy Jong (sel)</t>
  </si>
  <si>
    <t>Rivale</t>
  </si>
  <si>
    <t>Manon Heine (sel)</t>
  </si>
  <si>
    <t>Iphone</t>
  </si>
  <si>
    <t>Larissa Hendriks (sel)</t>
  </si>
  <si>
    <t>Bailadora</t>
  </si>
  <si>
    <t>Kimberley Lindelauf (sel)</t>
  </si>
  <si>
    <t>Patcho M</t>
  </si>
  <si>
    <t>Stefanie Kriescher (sel)</t>
  </si>
  <si>
    <t>Kalysta Landa</t>
  </si>
  <si>
    <t>Lisanna Bams (sel)</t>
  </si>
  <si>
    <t>Prima Donna</t>
  </si>
  <si>
    <t>Linda-Jane Nieuwenboom (sel)</t>
  </si>
  <si>
    <t>Huzaar</t>
  </si>
  <si>
    <t>Daphne Verhees (sel)</t>
  </si>
  <si>
    <t>Apollo</t>
  </si>
  <si>
    <t>Lisa Kroezen (sel)</t>
  </si>
  <si>
    <t>Jive M</t>
  </si>
  <si>
    <t>Rochford Turfhorst</t>
  </si>
  <si>
    <t>Raymond Geraedts (sel)</t>
  </si>
  <si>
    <t>Ravensbos's Pearl</t>
  </si>
  <si>
    <t>Zyna Debougnoux (sel)</t>
  </si>
  <si>
    <t>Nono</t>
  </si>
  <si>
    <t>Noël Darding (sel)</t>
  </si>
  <si>
    <t>Mirabelle</t>
  </si>
  <si>
    <t>Ravensbos's Markieboy</t>
  </si>
  <si>
    <t>Inverna Rds</t>
  </si>
  <si>
    <t>Charlotte Schins (sel)</t>
  </si>
  <si>
    <t>Equine Parks Ozzy</t>
  </si>
  <si>
    <t>Claudia Hanssen (sel)</t>
  </si>
  <si>
    <t>Energy</t>
  </si>
  <si>
    <t>Ylse Koreman (sel)</t>
  </si>
  <si>
    <t>Phantast</t>
  </si>
  <si>
    <t>Lisa Kaiser (sel)</t>
  </si>
  <si>
    <t>Arizona vh Trichelhof</t>
  </si>
  <si>
    <t>Johnny Nowakowski - Van Bree (sel)</t>
  </si>
  <si>
    <t>Gjosse</t>
  </si>
  <si>
    <t>Fabienne van Groeningen (sel)</t>
  </si>
  <si>
    <t>Perginia</t>
  </si>
  <si>
    <t>Simone Brito - Lüdke (sel)</t>
  </si>
  <si>
    <t>Pandora Negra</t>
  </si>
  <si>
    <t>Ravensbos's Royal Diamond St.M</t>
  </si>
  <si>
    <t>Rimini Taonga</t>
  </si>
  <si>
    <t>Joanna Hagemans (sel)</t>
  </si>
  <si>
    <t>Allen HH Z</t>
  </si>
  <si>
    <t>Femke Leeuwen (sel)</t>
  </si>
  <si>
    <t>Rohda Apalatina</t>
  </si>
  <si>
    <t>Henny Brauwers (sel)</t>
  </si>
  <si>
    <t>Castor</t>
  </si>
  <si>
    <t>Tessa Vonken (sel)</t>
  </si>
  <si>
    <t>Haowen</t>
  </si>
  <si>
    <t>Gitte Frehen (sel)</t>
  </si>
  <si>
    <t>Indira Olita N</t>
  </si>
  <si>
    <t>Olivita O</t>
  </si>
  <si>
    <t>Sharon Van der Heyden (sel)</t>
  </si>
  <si>
    <t>Pip Bria</t>
  </si>
  <si>
    <t>Remy Bastings (sel)</t>
  </si>
  <si>
    <t>Mauri</t>
  </si>
  <si>
    <t>Origon</t>
  </si>
  <si>
    <t>Anne Joosten (sel)</t>
  </si>
  <si>
    <t>Don Saros Van 't Gestelhof</t>
  </si>
  <si>
    <t>Eowyn van Stal aan t Kanaal</t>
  </si>
  <si>
    <t>Esmee Warlich (sel)</t>
  </si>
  <si>
    <t>Brego</t>
  </si>
  <si>
    <t>1047581RV</t>
  </si>
  <si>
    <t>Amy Verheijen</t>
  </si>
  <si>
    <t>Ratina</t>
  </si>
  <si>
    <t>1056628ED</t>
  </si>
  <si>
    <t>Fee Duizer</t>
  </si>
  <si>
    <t>Excellent's Lady</t>
  </si>
  <si>
    <t>1054849RH</t>
  </si>
  <si>
    <t>Milou Houkes</t>
  </si>
  <si>
    <t>Rohan Vdp</t>
  </si>
  <si>
    <t>Britt Lucassen</t>
  </si>
  <si>
    <t>1057912RD</t>
  </si>
  <si>
    <t>Janine Denen</t>
  </si>
  <si>
    <t>Rwanda D</t>
  </si>
  <si>
    <t>1030922MB</t>
  </si>
  <si>
    <t>Inge van den Beucken</t>
  </si>
  <si>
    <t>Montenegro</t>
  </si>
  <si>
    <t>969834CB</t>
  </si>
  <si>
    <t>Amber Billekens</t>
  </si>
  <si>
    <t>Curly Crumble W.G. Z</t>
  </si>
  <si>
    <t>1023832RK</t>
  </si>
  <si>
    <t>Nadia Kremer</t>
  </si>
  <si>
    <t>1003224SS</t>
  </si>
  <si>
    <t>Wilma Sanders - Van Enckevort</t>
  </si>
  <si>
    <t>Sirani van de Kijkhoeve Z</t>
  </si>
  <si>
    <t>1013701BH</t>
  </si>
  <si>
    <t>Larissa Hendriks</t>
  </si>
  <si>
    <t>1057828OT</t>
  </si>
  <si>
    <t>Anke Amory - Timmermans</t>
  </si>
  <si>
    <t>Octavia g</t>
  </si>
  <si>
    <t>Meeske Orval</t>
  </si>
  <si>
    <t>1002579NP</t>
  </si>
  <si>
    <t>Ria Peeters</t>
  </si>
  <si>
    <t>Nova-Lien</t>
  </si>
  <si>
    <t>Linda Henrich</t>
  </si>
  <si>
    <t>937957TB</t>
  </si>
  <si>
    <t>Robin van den Boogaard</t>
  </si>
  <si>
    <t>Trinity</t>
  </si>
  <si>
    <t>997383FK</t>
  </si>
  <si>
    <t>Esmee Kemmelings</t>
  </si>
  <si>
    <t>Fayana</t>
  </si>
  <si>
    <t>990394NH</t>
  </si>
  <si>
    <t>Manon Huibers</t>
  </si>
  <si>
    <t>Nova</t>
  </si>
  <si>
    <t>671851CJ</t>
  </si>
  <si>
    <t>Nicole Janssen</t>
  </si>
  <si>
    <t>Cizette B</t>
  </si>
  <si>
    <t>981863OS</t>
  </si>
  <si>
    <t>Milou Koerts - Straten</t>
  </si>
  <si>
    <t>Ode Aan Ferdeaux</t>
  </si>
  <si>
    <t>844504IS</t>
  </si>
  <si>
    <t>Ellen Steeghs</t>
  </si>
  <si>
    <t>Indigo Es</t>
  </si>
  <si>
    <t>965377NV</t>
  </si>
  <si>
    <t>Jolanda de Vries</t>
  </si>
  <si>
    <t>Navar</t>
  </si>
  <si>
    <t>988660OP</t>
  </si>
  <si>
    <t>Monique Peeters</t>
  </si>
  <si>
    <t>O'Chi Black</t>
  </si>
  <si>
    <t>864321JA</t>
  </si>
  <si>
    <t>Imke Achten</t>
  </si>
  <si>
    <t>Joie De Vivre G.E.P.</t>
  </si>
  <si>
    <t>922154BH</t>
  </si>
  <si>
    <t>Helma Cox - Hermans</t>
  </si>
  <si>
    <t>Balou</t>
  </si>
  <si>
    <t>Fabienne van Heugten</t>
  </si>
  <si>
    <t>944794LH</t>
  </si>
  <si>
    <t>Lolene Reina</t>
  </si>
  <si>
    <t>949000NL</t>
  </si>
  <si>
    <t>Nanna's Dream SG</t>
  </si>
  <si>
    <t>1032958KC</t>
  </si>
  <si>
    <t>Leontine Coenders</t>
  </si>
  <si>
    <t>Krekwakwoj</t>
  </si>
  <si>
    <t>821109DH</t>
  </si>
  <si>
    <t>Deja Vu Vh</t>
  </si>
  <si>
    <t>1051610PV</t>
  </si>
  <si>
    <t>Laurie Vervoort</t>
  </si>
  <si>
    <t>Promise</t>
  </si>
  <si>
    <t>982610OG</t>
  </si>
  <si>
    <t>Vera Grevelink</t>
  </si>
  <si>
    <t>Othello Cc</t>
  </si>
  <si>
    <t>994150NB</t>
  </si>
  <si>
    <t>Carla Basten</t>
  </si>
  <si>
    <t>Neymar B</t>
  </si>
  <si>
    <t>947441ND</t>
  </si>
  <si>
    <t>Nairobi-D</t>
  </si>
  <si>
    <t>954982HB</t>
  </si>
  <si>
    <t>Belinda Francken - Becks</t>
  </si>
  <si>
    <t>Houston</t>
  </si>
  <si>
    <t>1031859LV</t>
  </si>
  <si>
    <t>Elke Verzijden (sel)</t>
  </si>
  <si>
    <t>Lacoste</t>
  </si>
  <si>
    <t>1056021WJ</t>
  </si>
  <si>
    <t>Kim Jeuken (sel)</t>
  </si>
  <si>
    <t>Whynomy</t>
  </si>
  <si>
    <t>1058385KN</t>
  </si>
  <si>
    <t>Amy Nieuwhart</t>
  </si>
  <si>
    <t>Katniss Donja</t>
  </si>
  <si>
    <t>1021592DP</t>
  </si>
  <si>
    <t>Kirsten Pijfers (sel)</t>
  </si>
  <si>
    <t>Dublín</t>
  </si>
  <si>
    <t>1034080EG</t>
  </si>
  <si>
    <t>Luna Gielissen (sel)</t>
  </si>
  <si>
    <t>Elvis</t>
  </si>
  <si>
    <t>1022854GJ</t>
  </si>
  <si>
    <t>Kiki Joosten (sel)</t>
  </si>
  <si>
    <t>Gaboso A.</t>
  </si>
  <si>
    <t>1028912PD</t>
  </si>
  <si>
    <t>Niki Diels (sel)</t>
  </si>
  <si>
    <t>Pronto B</t>
  </si>
  <si>
    <t>1001024OD</t>
  </si>
  <si>
    <t>José Van Vlerken - Van Dongen</t>
  </si>
  <si>
    <t>Oya Lélé</t>
  </si>
  <si>
    <t>1047437PC</t>
  </si>
  <si>
    <t>Larissa Coopmans (sel)</t>
  </si>
  <si>
    <t>PietaNanca</t>
  </si>
  <si>
    <t>1055711SC</t>
  </si>
  <si>
    <t>Milou Custers (sel)</t>
  </si>
  <si>
    <t>Something Special Tn</t>
  </si>
  <si>
    <t>1033233PE</t>
  </si>
  <si>
    <t>Corrie Esmeijer (sel)</t>
  </si>
  <si>
    <t>Pam Ev</t>
  </si>
  <si>
    <t>1046818OV</t>
  </si>
  <si>
    <t>Femke De Vaal (sel)</t>
  </si>
  <si>
    <t>Oginia Sqbs</t>
  </si>
  <si>
    <t>Saskia van Lit</t>
  </si>
  <si>
    <t>1002216PV</t>
  </si>
  <si>
    <t>Fenne Verrijdt (sel)</t>
  </si>
  <si>
    <t>912349LC</t>
  </si>
  <si>
    <t>Christel Custers</t>
  </si>
  <si>
    <t>1016886HD</t>
  </si>
  <si>
    <t>Simone Salemans - Dusch (sel)</t>
  </si>
  <si>
    <t>988493TV</t>
  </si>
  <si>
    <t>Eefke Vallen</t>
  </si>
  <si>
    <t>Pablo-G Picasso</t>
  </si>
  <si>
    <t>Lellebel van de Boshei</t>
  </si>
  <si>
    <t>Hazelberg's Odysse S</t>
  </si>
  <si>
    <t>Triunfador LXXXIII</t>
  </si>
  <si>
    <t>982101OA</t>
  </si>
  <si>
    <t>Olga Akse (sel)</t>
  </si>
  <si>
    <t>781139EN</t>
  </si>
  <si>
    <t>Marjo Aerts - Van Nieuwenhoven (sel)</t>
  </si>
  <si>
    <t>O'Neill</t>
  </si>
  <si>
    <t>Eemy</t>
  </si>
  <si>
    <t>1032117PN</t>
  </si>
  <si>
    <t>Anouk Neefs (sel)</t>
  </si>
  <si>
    <t>1004886ON</t>
  </si>
  <si>
    <t>Romee Neefs (sel)</t>
  </si>
  <si>
    <t>926719MS</t>
  </si>
  <si>
    <t>1051533IL</t>
  </si>
  <si>
    <t>Wilke Lammers (sel)</t>
  </si>
  <si>
    <t>Private Dancer</t>
  </si>
  <si>
    <t>O-Jenny</t>
  </si>
  <si>
    <t>Ice Cream Emelwerth</t>
  </si>
  <si>
    <t>1043077PN</t>
  </si>
  <si>
    <t>Anouk Neefs</t>
  </si>
  <si>
    <t>1047860TV</t>
  </si>
  <si>
    <t>Nika Verbeek (sel)</t>
  </si>
  <si>
    <t>990606ME</t>
  </si>
  <si>
    <t>Loes Engels (sel)</t>
  </si>
  <si>
    <t>947574IL</t>
  </si>
  <si>
    <t>Saskia Looijmans (sel)</t>
  </si>
  <si>
    <t>876322DD</t>
  </si>
  <si>
    <t>1009255PL</t>
  </si>
  <si>
    <t>Danny Laumen (sel)</t>
  </si>
  <si>
    <t>949520LL</t>
  </si>
  <si>
    <t>Cynthia Louwers (sel)</t>
  </si>
  <si>
    <t>1001125NV</t>
  </si>
  <si>
    <t>Macy De Vaal (sel)</t>
  </si>
  <si>
    <t>Promise Date</t>
  </si>
  <si>
    <t>Time to Dance</t>
  </si>
  <si>
    <t>Mister Grappa</t>
  </si>
  <si>
    <t>Ikara</t>
  </si>
  <si>
    <t>DonCherry</t>
  </si>
  <si>
    <t>Pepe</t>
  </si>
  <si>
    <t>Lucca</t>
  </si>
  <si>
    <t>Nalina Sqbs</t>
  </si>
  <si>
    <t>976306KM</t>
  </si>
  <si>
    <t>Nienke van der Muil</t>
  </si>
  <si>
    <t>924186KC</t>
  </si>
  <si>
    <t>Paul Cuypers</t>
  </si>
  <si>
    <t>948631NN</t>
  </si>
  <si>
    <t>Romee Neefs</t>
  </si>
  <si>
    <t>Kupido</t>
  </si>
  <si>
    <t>Kiquebu</t>
  </si>
  <si>
    <t>Nacho Nova</t>
  </si>
  <si>
    <t>988682OR</t>
  </si>
  <si>
    <t>Rianne Ronden (sel)</t>
  </si>
  <si>
    <t>Oakley</t>
  </si>
  <si>
    <t>1031840PH</t>
  </si>
  <si>
    <t>Kayleigh Hoofs (sel)</t>
  </si>
  <si>
    <t>Pearl Black Van Ravensbos</t>
  </si>
  <si>
    <t>1046271RS</t>
  </si>
  <si>
    <t>Ruente M.R.</t>
  </si>
  <si>
    <t>1047637PS</t>
  </si>
  <si>
    <t>Laurie Schijlen (sel)</t>
  </si>
  <si>
    <t>Pirona</t>
  </si>
  <si>
    <t>1056194ED</t>
  </si>
  <si>
    <t>1055862CD</t>
  </si>
  <si>
    <t>Jolanda Derikx (sel)</t>
  </si>
  <si>
    <t>Curioso Salvatella V</t>
  </si>
  <si>
    <t>1029978PB</t>
  </si>
  <si>
    <t>Moniek Bolsenbroek (sel)</t>
  </si>
  <si>
    <t>1022755RD</t>
  </si>
  <si>
    <t>Elya Doré (sel)</t>
  </si>
  <si>
    <t>1052235MM</t>
  </si>
  <si>
    <t>Jopie Moors (sel)</t>
  </si>
  <si>
    <t>1017378LV</t>
  </si>
  <si>
    <t>Manon Voet (sel)</t>
  </si>
  <si>
    <t>Paranka M&amp;M</t>
  </si>
  <si>
    <t>Maraschino</t>
  </si>
  <si>
    <t>Lady Magic S</t>
  </si>
  <si>
    <t>979912HH</t>
  </si>
  <si>
    <t>Niene van Horssen</t>
  </si>
  <si>
    <t>1022969RP</t>
  </si>
  <si>
    <t>Daphne Peeters (sel)</t>
  </si>
  <si>
    <t>Helanta D</t>
  </si>
  <si>
    <t>Rummikub I.K.</t>
  </si>
  <si>
    <t>1053461AP</t>
  </si>
  <si>
    <t>1010248NK</t>
  </si>
  <si>
    <t>Lien Van der Kruis (sel)</t>
  </si>
  <si>
    <t>1023459PB</t>
  </si>
  <si>
    <t>Rani Beeren (sel)</t>
  </si>
  <si>
    <t>1041303GL</t>
  </si>
  <si>
    <t>924021GB</t>
  </si>
  <si>
    <t>Luna Bergmann (sel)</t>
  </si>
  <si>
    <t>Soñador XCIV</t>
  </si>
  <si>
    <t>Noran</t>
  </si>
  <si>
    <t>Phae Di Livia</t>
  </si>
  <si>
    <t>Grønvangs Sequence</t>
  </si>
  <si>
    <t>G-star</t>
  </si>
  <si>
    <t>1000775MD</t>
  </si>
  <si>
    <t>773098KB</t>
  </si>
  <si>
    <t>Manon Bruls (sel)</t>
  </si>
  <si>
    <t>1003514MG</t>
  </si>
  <si>
    <t>Anja Van den Boom - Goertz (sel)</t>
  </si>
  <si>
    <t>Kazan XXIII</t>
  </si>
  <si>
    <t>Monterosso</t>
  </si>
  <si>
    <t>Nederweert/ Binnen geen selectie</t>
  </si>
  <si>
    <t>1054200KM</t>
  </si>
  <si>
    <t>Annabella Moonen</t>
  </si>
  <si>
    <t>1053976SA</t>
  </si>
  <si>
    <t>Noa Ackermans</t>
  </si>
  <si>
    <t>1055420SS</t>
  </si>
  <si>
    <t>Esther Schaepkens</t>
  </si>
  <si>
    <t>1050380RD</t>
  </si>
  <si>
    <t>Zyna Debougnoux</t>
  </si>
  <si>
    <t>Rikathina</t>
  </si>
  <si>
    <t>1057349EG</t>
  </si>
  <si>
    <t>Esther Bloemen - van Gurp</t>
  </si>
  <si>
    <t>938675PH</t>
  </si>
  <si>
    <t>Veerle Hamacher</t>
  </si>
  <si>
    <t>Petite D'Hotot</t>
  </si>
  <si>
    <t>1058974SD</t>
  </si>
  <si>
    <t>Robin Driehuijs</t>
  </si>
  <si>
    <t>Starlight W</t>
  </si>
  <si>
    <t>1058668PM</t>
  </si>
  <si>
    <t>Robin Moors</t>
  </si>
  <si>
    <t>Phoebe Utopia</t>
  </si>
  <si>
    <t>964121LD</t>
  </si>
  <si>
    <t>Kyona Daams</t>
  </si>
  <si>
    <t>Laurius Mill D'arx</t>
  </si>
  <si>
    <t>1055185RS</t>
  </si>
  <si>
    <t>Royal Vito Dxb</t>
  </si>
  <si>
    <t>1055292PV</t>
  </si>
  <si>
    <t>1040554FQ</t>
  </si>
  <si>
    <t>Lieke Quadakkers</t>
  </si>
  <si>
    <t>Finesse</t>
  </si>
  <si>
    <t>1030670PJ</t>
  </si>
  <si>
    <t>Anne Joosten</t>
  </si>
  <si>
    <t>Pippa A</t>
  </si>
  <si>
    <t>971405FV</t>
  </si>
  <si>
    <t>Sharon Vaessen</t>
  </si>
  <si>
    <t>Flash</t>
  </si>
  <si>
    <t>1026671OK</t>
  </si>
  <si>
    <t>Marieke Kusters</t>
  </si>
  <si>
    <t>1058616BH</t>
  </si>
  <si>
    <t>Linda Horsmans</t>
  </si>
  <si>
    <t>Braveheart</t>
  </si>
  <si>
    <t>1029092RH</t>
  </si>
  <si>
    <t>Isa Hollands</t>
  </si>
  <si>
    <t>1000085PB</t>
  </si>
  <si>
    <t>1040031RD</t>
  </si>
  <si>
    <t>Danique Dohmen</t>
  </si>
  <si>
    <t>Remember Ve</t>
  </si>
  <si>
    <t>990255ND</t>
  </si>
  <si>
    <t>955550BJ</t>
  </si>
  <si>
    <t>Bianca Jacobs</t>
  </si>
  <si>
    <t>Boy</t>
  </si>
  <si>
    <t>859958IC</t>
  </si>
  <si>
    <t>Rachel Cleven</t>
  </si>
  <si>
    <t>Isabella</t>
  </si>
  <si>
    <t>1025059PH</t>
  </si>
  <si>
    <t>999896HM</t>
  </si>
  <si>
    <t>Veronique Mestrom</t>
  </si>
  <si>
    <t>Hipólito Forever</t>
  </si>
  <si>
    <t>737630EV</t>
  </si>
  <si>
    <t>Peter De Vor</t>
  </si>
  <si>
    <t>Ewanda</t>
  </si>
  <si>
    <t>991367OB</t>
  </si>
  <si>
    <t>Marian Van Bommel</t>
  </si>
  <si>
    <t>Oilily M</t>
  </si>
  <si>
    <t>989647OH</t>
  </si>
  <si>
    <t>922387LS</t>
  </si>
  <si>
    <t>Neske Schreurs</t>
  </si>
  <si>
    <t>Lanuvio Lvl</t>
  </si>
  <si>
    <t>1016403KV</t>
  </si>
  <si>
    <t>Dana de Voigt (sel)</t>
  </si>
  <si>
    <t>Karma  Ve</t>
  </si>
  <si>
    <t>1055852ES</t>
  </si>
  <si>
    <t>Mario Smits (sel)</t>
  </si>
  <si>
    <t>Emmerson</t>
  </si>
  <si>
    <t>1027302PG</t>
  </si>
  <si>
    <t>980077IE</t>
  </si>
  <si>
    <t>Saskia van Es (sel)</t>
  </si>
  <si>
    <t>954859NG</t>
  </si>
  <si>
    <t>Vera Grevelink (sel)</t>
  </si>
  <si>
    <t>Irish Coffee</t>
  </si>
  <si>
    <t>NATUREL INSPIRE</t>
  </si>
  <si>
    <t>926152JT</t>
  </si>
  <si>
    <t>984717OL</t>
  </si>
  <si>
    <t>961744OC</t>
  </si>
  <si>
    <t>Nicole Custers (sel)</t>
  </si>
  <si>
    <t>964389MH</t>
  </si>
  <si>
    <t>Patty Hanssen (sel)</t>
  </si>
  <si>
    <t>One Of Us</t>
  </si>
  <si>
    <t>Manchester</t>
  </si>
  <si>
    <t>1057311FE</t>
  </si>
  <si>
    <t>1057310OE</t>
  </si>
  <si>
    <t>For Romane</t>
  </si>
  <si>
    <t>Ozzy Osbourne</t>
  </si>
  <si>
    <t>1034124DD</t>
  </si>
  <si>
    <t>Del Piero</t>
  </si>
  <si>
    <t>1037974RH</t>
  </si>
  <si>
    <t>Lize van den Heuvel (sel)</t>
  </si>
  <si>
    <t>1043573HG</t>
  </si>
  <si>
    <t>Silke Geurts (sel)</t>
  </si>
  <si>
    <t>Rothschild</t>
  </si>
  <si>
    <t>Hilfiger</t>
  </si>
  <si>
    <t>1028988PW</t>
  </si>
  <si>
    <t>Tess Weerts (sel)</t>
  </si>
  <si>
    <t>1017653PB</t>
  </si>
  <si>
    <t>Timo Boogers (sel)</t>
  </si>
  <si>
    <t>1042495DW</t>
  </si>
  <si>
    <t>Vicky Wijnands (sel)</t>
  </si>
  <si>
    <t>Philiney M</t>
  </si>
  <si>
    <t>Diaz Z</t>
  </si>
  <si>
    <t>1029350PW</t>
  </si>
  <si>
    <t>Daantje Wijnen (sel)</t>
  </si>
  <si>
    <t>1056313VF</t>
  </si>
  <si>
    <t>Nathalie Falkena (sel)</t>
  </si>
  <si>
    <t>1056375OW</t>
  </si>
  <si>
    <t>Anouk Wolter (sel)</t>
  </si>
  <si>
    <t>1056669RV</t>
  </si>
  <si>
    <t>Pomona Vdw</t>
  </si>
  <si>
    <t>Vegas</t>
  </si>
  <si>
    <t>Osborne</t>
  </si>
  <si>
    <t>Raphaël Des Vallées</t>
  </si>
  <si>
    <t>962076NL</t>
  </si>
  <si>
    <t>Lorie Kuenen</t>
  </si>
  <si>
    <t>1001674OM</t>
  </si>
  <si>
    <t>Gina Mertens</t>
  </si>
  <si>
    <t>Joosten Advocatuur Oliver's Law</t>
  </si>
  <si>
    <t>858400JM</t>
  </si>
  <si>
    <t>Marieke van den Munckhof</t>
  </si>
  <si>
    <t>Jettonazz</t>
  </si>
  <si>
    <t>Priscilla Mulders</t>
  </si>
  <si>
    <t>1003275OG</t>
  </si>
  <si>
    <t>Fleur Gevers</t>
  </si>
  <si>
    <t>Pino Colada</t>
  </si>
  <si>
    <t>Marieke van Bladel</t>
  </si>
  <si>
    <t>Dries van 't Meerbos</t>
  </si>
  <si>
    <t>1035312PR</t>
  </si>
  <si>
    <t>Maxime Rozestraten</t>
  </si>
  <si>
    <t>Private Dancer Clk</t>
  </si>
  <si>
    <t>1046934ES</t>
  </si>
  <si>
    <t>Ellen Snijkers</t>
  </si>
  <si>
    <t>Esya</t>
  </si>
  <si>
    <t>1055282IR</t>
  </si>
  <si>
    <t>Alina Riecke</t>
  </si>
  <si>
    <t>1042147PB</t>
  </si>
  <si>
    <t>Bo Brummans</t>
  </si>
  <si>
    <t>Pink Lady S.A.</t>
  </si>
  <si>
    <t>1050570MS</t>
  </si>
  <si>
    <t>Kelsey van der Spek (sel)</t>
  </si>
  <si>
    <t>979802RV</t>
  </si>
  <si>
    <t>Shannen Voesten (sel)</t>
  </si>
  <si>
    <t>Max</t>
  </si>
  <si>
    <t>Rose</t>
  </si>
  <si>
    <t>Janine Denen (sel)</t>
  </si>
  <si>
    <t>1041676MT</t>
  </si>
  <si>
    <t>Myrthe Tomassen (sel)</t>
  </si>
  <si>
    <t>Montañes del Pas</t>
  </si>
  <si>
    <t>781536GS</t>
  </si>
  <si>
    <t>Bart Smeets (sel)</t>
  </si>
  <si>
    <t>1057536OE</t>
  </si>
  <si>
    <t>Grandeur de genie</t>
  </si>
  <si>
    <t>1060502FE</t>
  </si>
  <si>
    <t>975724OL</t>
  </si>
  <si>
    <t>Alice Limpens (sel)</t>
  </si>
  <si>
    <t>969014DJ</t>
  </si>
  <si>
    <t>917954EC</t>
  </si>
  <si>
    <t>968068IH</t>
  </si>
  <si>
    <t>Fenne Houben (sel)</t>
  </si>
  <si>
    <t>Franzeniro DXB</t>
  </si>
  <si>
    <t>October</t>
  </si>
  <si>
    <t>Indirah</t>
  </si>
  <si>
    <t>863175IF</t>
  </si>
  <si>
    <t>894335FR</t>
  </si>
  <si>
    <t>Sofie Romberg (sel)</t>
  </si>
  <si>
    <t>1002176OS</t>
  </si>
  <si>
    <t>Frits</t>
  </si>
  <si>
    <t>1033261PG</t>
  </si>
  <si>
    <t>952839IS</t>
  </si>
  <si>
    <t>Annemieke Lenderink - Santerse (sel)</t>
  </si>
  <si>
    <t>925272LS</t>
  </si>
  <si>
    <t>Sanne Hermans (sel)</t>
  </si>
  <si>
    <t>Anika Klinkenberg (sel)</t>
  </si>
  <si>
    <t>1009011PK</t>
  </si>
  <si>
    <t>Incredible M</t>
  </si>
  <si>
    <t>Love Connection</t>
  </si>
  <si>
    <t>1060582PE</t>
  </si>
  <si>
    <t>1056773PS</t>
  </si>
  <si>
    <t>Loraine Starren (sel)</t>
  </si>
  <si>
    <t>1034344RS</t>
  </si>
  <si>
    <t>Manon Spronck (sel)</t>
  </si>
  <si>
    <t>880919OS</t>
  </si>
  <si>
    <t>952927JS</t>
  </si>
  <si>
    <t>Nadine Simon (sel)</t>
  </si>
  <si>
    <t>999731PL</t>
  </si>
  <si>
    <t>942744HN</t>
  </si>
  <si>
    <t>Pirouette LvL</t>
  </si>
  <si>
    <t>Pleasure</t>
  </si>
  <si>
    <t>Matine</t>
  </si>
  <si>
    <t>Oxford</t>
  </si>
  <si>
    <t>Jewel Coolhorses</t>
  </si>
  <si>
    <t>1017538PV</t>
  </si>
  <si>
    <t>Frederique Voorjans (sel)</t>
  </si>
  <si>
    <t>999026CB</t>
  </si>
  <si>
    <t>1060265RL</t>
  </si>
  <si>
    <t>Zoë Libotte (sel)</t>
  </si>
  <si>
    <t>1044691RV</t>
  </si>
  <si>
    <t>Pinot Noir Hk</t>
  </si>
  <si>
    <t>Royal Ravage</t>
  </si>
  <si>
    <t>1059198ZJ</t>
  </si>
  <si>
    <t>Suzanne Janssen (sel)</t>
  </si>
  <si>
    <t>989844NN</t>
  </si>
  <si>
    <t>Kiki Notermans (sel)</t>
  </si>
  <si>
    <t>1056460AE</t>
  </si>
  <si>
    <t>Lea Engelke (sel)</t>
  </si>
  <si>
    <t>1026687MW</t>
  </si>
  <si>
    <t>Jady Wiersma (sel)</t>
  </si>
  <si>
    <t>1049582CM</t>
  </si>
  <si>
    <t>Riega van Maasdijk (sel)</t>
  </si>
  <si>
    <t>1016374BP</t>
  </si>
  <si>
    <t>Alicia Peters (sel)</t>
  </si>
  <si>
    <t>1059313SV</t>
  </si>
  <si>
    <t>Zorro</t>
  </si>
  <si>
    <t>Nena</t>
  </si>
  <si>
    <t>Abanos' Aurelius</t>
  </si>
  <si>
    <t>Massimo Cain</t>
  </si>
  <si>
    <t>Call me Champion MJ Z</t>
  </si>
  <si>
    <t>Bueno</t>
  </si>
  <si>
    <t>Simaggio Red Dxb</t>
  </si>
  <si>
    <t>1054294SE</t>
  </si>
  <si>
    <t>1059312SV</t>
  </si>
  <si>
    <t>1059100IW</t>
  </si>
  <si>
    <t>Alexandra Wilkinson</t>
  </si>
  <si>
    <t>1030762RV</t>
  </si>
  <si>
    <t>Evi van de Vorle (sel)</t>
  </si>
  <si>
    <t>1058821RL</t>
  </si>
  <si>
    <t>Malou Lambregts</t>
  </si>
  <si>
    <t>1053286RG</t>
  </si>
  <si>
    <t>Kimberley de Greef</t>
  </si>
  <si>
    <t>921997WJ</t>
  </si>
  <si>
    <t>Mila Janssen</t>
  </si>
  <si>
    <t>1060257JS</t>
  </si>
  <si>
    <t>Eef Seelen</t>
  </si>
  <si>
    <t>San Diego Dxb</t>
  </si>
  <si>
    <t>Innocent Bon Vivants</t>
  </si>
  <si>
    <t>Romanov Boy H</t>
  </si>
  <si>
    <t>Raví Vita</t>
  </si>
  <si>
    <t>Replay</t>
  </si>
  <si>
    <t>la vida loca</t>
  </si>
  <si>
    <t>Jillz Z</t>
  </si>
  <si>
    <t>1060376SV</t>
  </si>
  <si>
    <t>Amber Vellema</t>
  </si>
  <si>
    <t>1061067RW</t>
  </si>
  <si>
    <t>Nina Waalboer</t>
  </si>
  <si>
    <t>1040507NK</t>
  </si>
  <si>
    <t>Charelle Kooiman (sel)</t>
  </si>
  <si>
    <t>1008876NE</t>
  </si>
  <si>
    <t>Charlotte Egelmeers</t>
  </si>
  <si>
    <t>Special Edition Vd Postberg Av</t>
  </si>
  <si>
    <t>Ronaldo Christiano Hcg</t>
  </si>
  <si>
    <t>Norah Cara</t>
  </si>
  <si>
    <t>Nanna</t>
  </si>
  <si>
    <t>1003148MS</t>
  </si>
  <si>
    <t>Marissa Schaap</t>
  </si>
  <si>
    <t>984210LL</t>
  </si>
  <si>
    <t>Aniek Litjens</t>
  </si>
  <si>
    <t>Masterpiece Rs</t>
  </si>
  <si>
    <t>La Vie</t>
  </si>
  <si>
    <t>831568FS</t>
  </si>
  <si>
    <t>Myrthe Sauer</t>
  </si>
  <si>
    <t>Faye</t>
  </si>
  <si>
    <t>1030245GH</t>
  </si>
  <si>
    <t>Patty Hanssen</t>
  </si>
  <si>
    <t>1013467MM</t>
  </si>
  <si>
    <t>Jada Mairuhu (sel)</t>
  </si>
  <si>
    <t>698932FH</t>
  </si>
  <si>
    <t>Suzanne Hendrikx</t>
  </si>
  <si>
    <t>Majestic Postberg Av</t>
  </si>
  <si>
    <t>Forlan</t>
  </si>
  <si>
    <t>915032JG</t>
  </si>
  <si>
    <t>J'Adore</t>
  </si>
  <si>
    <t>Pretletter Mg (Zie  L2)</t>
  </si>
  <si>
    <t>Pretletter Mg (Zie L1)</t>
  </si>
  <si>
    <t>1058086RR</t>
  </si>
  <si>
    <t>Johanna Rutten (sel)</t>
  </si>
  <si>
    <t>1059904SJ</t>
  </si>
  <si>
    <t>Marit Jansen (sel)</t>
  </si>
  <si>
    <t>987617OK</t>
  </si>
  <si>
    <t>Roxendy</t>
  </si>
  <si>
    <t>Sweet Murona</t>
  </si>
  <si>
    <t>1037526PF</t>
  </si>
  <si>
    <t>Daantje Frederix</t>
  </si>
  <si>
    <t>1055551RB</t>
  </si>
  <si>
    <t>Fabiana Beurskens</t>
  </si>
  <si>
    <t>1059571GE</t>
  </si>
  <si>
    <t>Pokerface</t>
  </si>
  <si>
    <t>Ratatouille F</t>
  </si>
  <si>
    <t>Gamblite Proosthof Z</t>
  </si>
  <si>
    <t>987509BL</t>
  </si>
  <si>
    <t>Maud Lucker</t>
  </si>
  <si>
    <t>1059409PV</t>
  </si>
  <si>
    <t>Danitsja Verstappen</t>
  </si>
  <si>
    <t>Bohemian B.B.</t>
  </si>
  <si>
    <t>Philou B</t>
  </si>
  <si>
    <t>Simone Salemans - Dusch</t>
  </si>
  <si>
    <t>1028557IG</t>
  </si>
  <si>
    <t>Eva van Grunsven</t>
  </si>
  <si>
    <t>1026681EB</t>
  </si>
  <si>
    <t>Hazelberg’s Odysse S</t>
  </si>
  <si>
    <t>Ivar</t>
  </si>
  <si>
    <t>Everwood Bellfire</t>
  </si>
  <si>
    <t>1037011IS</t>
  </si>
  <si>
    <t>Sophie Sassen</t>
  </si>
  <si>
    <t>Incredible</t>
  </si>
  <si>
    <t>1055544OH</t>
  </si>
  <si>
    <t>Joyce Hawinkels</t>
  </si>
  <si>
    <t>Ophra Z</t>
  </si>
  <si>
    <t>1013522NH</t>
  </si>
  <si>
    <t>Bo Hompes</t>
  </si>
  <si>
    <t>Niftrik V</t>
  </si>
  <si>
    <t>989396LB</t>
  </si>
  <si>
    <t>Merel Dresschers - van de Beek</t>
  </si>
  <si>
    <t>Rani Beeren</t>
  </si>
  <si>
    <t>Lavanna Vds</t>
  </si>
  <si>
    <t>Demi Feijs</t>
  </si>
  <si>
    <t>1060879FF</t>
  </si>
  <si>
    <t>First Don</t>
  </si>
  <si>
    <t>735002EJ</t>
  </si>
  <si>
    <t>Sonja Janssen</t>
  </si>
  <si>
    <t>Eline</t>
  </si>
  <si>
    <t>912230LD</t>
  </si>
  <si>
    <t>Charonne Donker</t>
  </si>
  <si>
    <t>Lover Boy</t>
  </si>
  <si>
    <t>926424MT</t>
  </si>
  <si>
    <t>Marieke Thissen</t>
  </si>
  <si>
    <t>Mon Ami</t>
  </si>
  <si>
    <t>1007201BD</t>
  </si>
  <si>
    <t>Suze Douven</t>
  </si>
  <si>
    <t>Bernini</t>
  </si>
  <si>
    <t>1039786SH</t>
  </si>
  <si>
    <t>Edith Heldens</t>
  </si>
  <si>
    <t>Stella</t>
  </si>
  <si>
    <t>selectie</t>
  </si>
  <si>
    <t>Geen selectie</t>
  </si>
  <si>
    <t>Reserve</t>
  </si>
  <si>
    <t>Definitief</t>
  </si>
  <si>
    <t>Wachtlijst</t>
  </si>
  <si>
    <t>Geannuleerd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</si>
</sst>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%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9"/>
      <name val="Arial Narrow"/>
      <family val="2"/>
    </font>
    <font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164" fontId="1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3" xfId="0" applyFont="1" applyBorder="1"/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3" xfId="0" applyBorder="1"/>
    <xf numFmtId="164" fontId="5" fillId="0" borderId="3" xfId="0" applyNumberFormat="1" applyFont="1" applyBorder="1" applyAlignment="1">
      <alignment horizontal="center"/>
    </xf>
    <xf numFmtId="0" fontId="0" fillId="0" borderId="1" xfId="0" applyBorder="1"/>
    <xf numFmtId="164" fontId="1" fillId="0" borderId="5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0" fillId="0" borderId="4" xfId="0" applyBorder="1"/>
    <xf numFmtId="164" fontId="5" fillId="0" borderId="0" xfId="0" applyNumberFormat="1" applyFont="1"/>
    <xf numFmtId="164" fontId="5" fillId="0" borderId="4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64" fontId="5" fillId="0" borderId="3" xfId="0" applyNumberFormat="1" applyFont="1" applyBorder="1"/>
    <xf numFmtId="0" fontId="8" fillId="0" borderId="3" xfId="0" applyFont="1" applyBorder="1" applyAlignment="1">
      <alignment vertical="center" wrapText="1"/>
    </xf>
    <xf numFmtId="0" fontId="0" fillId="0" borderId="5" xfId="0" applyBorder="1"/>
    <xf numFmtId="164" fontId="8" fillId="0" borderId="0" xfId="0" applyNumberFormat="1" applyFont="1"/>
    <xf numFmtId="164" fontId="8" fillId="0" borderId="1" xfId="0" applyNumberFormat="1" applyFont="1" applyBorder="1"/>
    <xf numFmtId="0" fontId="5" fillId="6" borderId="1" xfId="0" applyFont="1" applyFill="1" applyBorder="1"/>
    <xf numFmtId="164" fontId="1" fillId="6" borderId="1" xfId="0" applyNumberFormat="1" applyFont="1" applyFill="1" applyBorder="1" applyAlignment="1">
      <alignment horizontal="center" vertical="center"/>
    </xf>
    <xf numFmtId="0" fontId="0" fillId="6" borderId="3" xfId="0" applyFill="1" applyBorder="1"/>
    <xf numFmtId="164" fontId="5" fillId="6" borderId="1" xfId="0" applyNumberFormat="1" applyFont="1" applyFill="1" applyBorder="1" applyAlignment="1">
      <alignment horizontal="center"/>
    </xf>
    <xf numFmtId="164" fontId="6" fillId="6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165" fontId="8" fillId="0" borderId="0" xfId="0" applyNumberFormat="1" applyFont="1" applyAlignment="1">
      <alignment vertical="center" wrapText="1"/>
    </xf>
    <xf numFmtId="0" fontId="8" fillId="0" borderId="4" xfId="0" applyFont="1" applyBorder="1" applyAlignment="1">
      <alignment vertical="center" wrapText="1"/>
    </xf>
    <xf numFmtId="165" fontId="8" fillId="0" borderId="1" xfId="0" applyNumberFormat="1" applyFont="1" applyBorder="1" applyAlignment="1">
      <alignment vertical="center" wrapText="1"/>
    </xf>
    <xf numFmtId="164" fontId="1" fillId="0" borderId="5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1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6" xfId="0" applyBorder="1"/>
    <xf numFmtId="0" fontId="5" fillId="0" borderId="0" xfId="0" applyFont="1" applyAlignment="1">
      <alignment horizontal="center"/>
    </xf>
    <xf numFmtId="0" fontId="8" fillId="0" borderId="5" xfId="0" applyFont="1" applyBorder="1" applyAlignment="1">
      <alignment vertical="center" wrapText="1"/>
    </xf>
    <xf numFmtId="165" fontId="1" fillId="0" borderId="0" xfId="0" applyNumberFormat="1" applyFont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0" fillId="6" borderId="0" xfId="0" applyFill="1"/>
    <xf numFmtId="0" fontId="5" fillId="7" borderId="1" xfId="0" applyFont="1" applyFill="1" applyBorder="1"/>
    <xf numFmtId="0" fontId="5" fillId="8" borderId="1" xfId="0" applyFont="1" applyFill="1" applyBorder="1"/>
    <xf numFmtId="0" fontId="5" fillId="9" borderId="1" xfId="0" applyFont="1" applyFill="1" applyBorder="1"/>
    <xf numFmtId="0" fontId="5" fillId="3" borderId="1" xfId="0" applyFont="1" applyFill="1" applyBorder="1"/>
    <xf numFmtId="0" fontId="5" fillId="10" borderId="1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96"/>
  <sheetViews>
    <sheetView showGridLines="0" zoomScale="160" zoomScaleNormal="160" workbookViewId="0">
      <pane ySplit="1" topLeftCell="A14" activePane="bottomLeft" state="frozen"/>
      <selection pane="bottomLeft" activeCell="A30" sqref="A30"/>
    </sheetView>
  </sheetViews>
  <sheetFormatPr defaultColWidth="9.140625" defaultRowHeight="15" x14ac:dyDescent="0.25"/>
  <cols>
    <col min="1" max="1" width="10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ht="24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</v>
      </c>
      <c r="N1" s="27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52" t="s">
        <v>1196</v>
      </c>
      <c r="B2" s="11" t="e" cm="1">
        <f t="array" ref="B2">SUM(LARGE(G2:Z2,{1,2,3,4}))</f>
        <v>#NUM!</v>
      </c>
      <c r="C2" s="11" cm="1">
        <f t="array" ref="C2">SUM(LARGE(G2:Z2,{1,2,3}))</f>
        <v>210.833</v>
      </c>
      <c r="D2" s="49" t="s">
        <v>1138</v>
      </c>
      <c r="E2" s="34" t="s">
        <v>531</v>
      </c>
      <c r="F2" s="32" t="s">
        <v>532</v>
      </c>
      <c r="G2" s="20"/>
      <c r="H2" s="16"/>
      <c r="I2" s="11">
        <f>226.5/300*100</f>
        <v>75.5</v>
      </c>
      <c r="L2" s="16"/>
      <c r="M2" s="16"/>
      <c r="O2" s="16"/>
      <c r="P2" s="16"/>
      <c r="Q2" s="11">
        <v>66.332999999999998</v>
      </c>
      <c r="S2" s="16"/>
      <c r="T2" s="29"/>
      <c r="U2" s="29"/>
      <c r="V2" s="16">
        <v>69</v>
      </c>
    </row>
    <row r="3" spans="1:41" x14ac:dyDescent="0.25">
      <c r="A3" s="52" t="s">
        <v>1196</v>
      </c>
      <c r="C3" s="11" cm="1">
        <f t="array" ref="C3">SUM(LARGE(G3:Z3,{1,2,3}))</f>
        <v>209.66666666666669</v>
      </c>
      <c r="D3" s="49" t="s">
        <v>994</v>
      </c>
      <c r="E3" s="34" t="s">
        <v>995</v>
      </c>
      <c r="F3" s="32" t="s">
        <v>536</v>
      </c>
      <c r="G3" s="20"/>
      <c r="H3" s="16"/>
      <c r="I3" s="11">
        <f>207.5/300*100</f>
        <v>69.166666666666671</v>
      </c>
      <c r="L3" s="16"/>
      <c r="M3" s="16"/>
      <c r="O3" s="16"/>
      <c r="P3" s="16">
        <v>71.167000000000002</v>
      </c>
      <c r="Q3" s="11">
        <v>69.332999999999998</v>
      </c>
    </row>
    <row r="4" spans="1:41" x14ac:dyDescent="0.25">
      <c r="A4" s="52" t="s">
        <v>1196</v>
      </c>
      <c r="C4" s="11" cm="1">
        <f t="array" ref="C4">SUM(LARGE(G4:Z4,{1,2,3}))</f>
        <v>207.83333333333334</v>
      </c>
      <c r="D4" s="49" t="s">
        <v>855</v>
      </c>
      <c r="E4" s="34" t="s">
        <v>856</v>
      </c>
      <c r="F4" s="32" t="s">
        <v>533</v>
      </c>
      <c r="G4" s="20"/>
      <c r="H4" s="16"/>
      <c r="I4" s="11">
        <f>215.5/300*100</f>
        <v>71.833333333333343</v>
      </c>
      <c r="N4" s="11">
        <v>68</v>
      </c>
      <c r="Q4" s="11">
        <v>68</v>
      </c>
    </row>
    <row r="5" spans="1:41" x14ac:dyDescent="0.25">
      <c r="A5" s="52" t="s">
        <v>1196</v>
      </c>
      <c r="B5" s="11" cm="1">
        <f t="array" ref="B5">SUM(LARGE(G5:Z5,{1,2,3,4}))</f>
        <v>272.5</v>
      </c>
      <c r="C5" s="11" cm="1">
        <f t="array" ref="C5">SUM(LARGE(G5:Z5,{1,2,3}))</f>
        <v>207</v>
      </c>
      <c r="D5" s="49" t="s">
        <v>209</v>
      </c>
      <c r="E5" s="34" t="s">
        <v>140</v>
      </c>
      <c r="F5" s="32" t="s">
        <v>141</v>
      </c>
      <c r="G5" s="20">
        <f>183.5/300*100</f>
        <v>61.166666666666671</v>
      </c>
      <c r="H5" s="16"/>
      <c r="N5" s="11">
        <v>65.5</v>
      </c>
      <c r="Q5" s="11">
        <v>66.167000000000002</v>
      </c>
      <c r="U5" s="11">
        <v>72.5</v>
      </c>
      <c r="V5" s="16">
        <v>68.332999999999998</v>
      </c>
    </row>
    <row r="6" spans="1:41" x14ac:dyDescent="0.25">
      <c r="A6" s="71" t="s">
        <v>1193</v>
      </c>
      <c r="C6" s="11" cm="1">
        <f t="array" ref="C6">SUM(LARGE(G6:Z6,{1,2,3}))</f>
        <v>206.5</v>
      </c>
      <c r="D6" s="49" t="s">
        <v>1081</v>
      </c>
      <c r="E6" s="34" t="s">
        <v>32</v>
      </c>
      <c r="F6" s="32" t="s">
        <v>1094</v>
      </c>
      <c r="G6" s="20"/>
      <c r="H6" s="16"/>
      <c r="Q6" s="11">
        <v>70</v>
      </c>
      <c r="S6" s="11">
        <v>64.5</v>
      </c>
      <c r="T6" s="11">
        <v>72</v>
      </c>
    </row>
    <row r="7" spans="1:41" x14ac:dyDescent="0.25">
      <c r="A7" s="52" t="s">
        <v>1196</v>
      </c>
      <c r="B7" s="11" cm="1">
        <f t="array" ref="B7">SUM(LARGE(G7:Z7,{1,2,3,4}))</f>
        <v>269.334</v>
      </c>
      <c r="C7" s="11" cm="1">
        <f t="array" ref="C7">SUM(LARGE(G7:Z7,{1,2,3}))</f>
        <v>205.167</v>
      </c>
      <c r="D7" s="49" t="s">
        <v>273</v>
      </c>
      <c r="E7" s="34" t="s">
        <v>274</v>
      </c>
      <c r="F7" s="32" t="s">
        <v>283</v>
      </c>
      <c r="G7" s="20"/>
      <c r="H7" s="16">
        <v>63</v>
      </c>
      <c r="K7" s="11">
        <v>66.167000000000002</v>
      </c>
      <c r="L7" s="31"/>
      <c r="P7" s="16">
        <v>66.667000000000002</v>
      </c>
      <c r="S7" s="11">
        <v>64.167000000000002</v>
      </c>
      <c r="T7" s="11">
        <v>64</v>
      </c>
      <c r="U7" s="11">
        <v>72.332999999999998</v>
      </c>
    </row>
    <row r="8" spans="1:41" x14ac:dyDescent="0.25">
      <c r="A8" s="52" t="s">
        <v>1196</v>
      </c>
      <c r="B8" s="11" cm="1">
        <f t="array" ref="B8">SUM(LARGE(H8:Z8,{1,2,3,4}))</f>
        <v>271.5</v>
      </c>
      <c r="C8" s="11" cm="1">
        <f t="array" ref="C8">SUM(LARGE(G8:Z8,{1,2,3}))</f>
        <v>204.667</v>
      </c>
      <c r="D8" s="49" t="s">
        <v>277</v>
      </c>
      <c r="E8" s="34" t="s">
        <v>278</v>
      </c>
      <c r="F8" s="32" t="s">
        <v>285</v>
      </c>
      <c r="G8" s="20"/>
      <c r="H8" s="16">
        <v>61.167000000000002</v>
      </c>
      <c r="I8" s="16"/>
      <c r="J8" s="11">
        <v>69.167000000000002</v>
      </c>
      <c r="K8" s="11">
        <v>63.167000000000002</v>
      </c>
      <c r="L8" s="31"/>
      <c r="M8" s="11">
        <v>62.332999999999998</v>
      </c>
      <c r="O8" s="11">
        <v>61.832999999999998</v>
      </c>
      <c r="P8" s="16">
        <v>66.167000000000002</v>
      </c>
      <c r="Q8" s="16"/>
      <c r="R8" s="11">
        <v>67.667000000000002</v>
      </c>
      <c r="S8" s="11">
        <v>64</v>
      </c>
      <c r="T8" s="11">
        <v>66.832999999999998</v>
      </c>
      <c r="U8" s="11">
        <v>67.832999999999998</v>
      </c>
    </row>
    <row r="9" spans="1:41" x14ac:dyDescent="0.25">
      <c r="A9" s="52" t="s">
        <v>1196</v>
      </c>
      <c r="B9" s="11" cm="1">
        <f t="array" ref="B9">SUM(LARGE(G9:Z9,{1,2,3,4}))</f>
        <v>271.16700000000003</v>
      </c>
      <c r="C9" s="11" cm="1">
        <f t="array" ref="C9">SUM(LARGE(G9:Z9,{1,2,3}))</f>
        <v>204.5</v>
      </c>
      <c r="D9" s="49" t="s">
        <v>269</v>
      </c>
      <c r="E9" s="34" t="s">
        <v>270</v>
      </c>
      <c r="F9" s="32" t="s">
        <v>281</v>
      </c>
      <c r="G9" s="20"/>
      <c r="H9" s="16">
        <v>66.667000000000002</v>
      </c>
      <c r="L9" s="31"/>
      <c r="M9" s="31"/>
      <c r="O9" s="11">
        <v>67.5</v>
      </c>
      <c r="P9" s="16">
        <v>67.332999999999998</v>
      </c>
      <c r="U9" s="11">
        <v>69.667000000000002</v>
      </c>
    </row>
    <row r="10" spans="1:41" x14ac:dyDescent="0.25">
      <c r="A10" s="52" t="s">
        <v>1196</v>
      </c>
      <c r="B10" s="11" cm="1">
        <f t="array" ref="B10">SUM(LARGE(G10:Z10,{1,2,3,4}))</f>
        <v>271.16666666666663</v>
      </c>
      <c r="C10" s="11" cm="1">
        <f t="array" ref="C10">SUM(LARGE(G10:Z10,{1,2,3}))</f>
        <v>204.49966666666666</v>
      </c>
      <c r="D10" s="49" t="s">
        <v>199</v>
      </c>
      <c r="E10" s="34" t="s">
        <v>121</v>
      </c>
      <c r="F10" s="32" t="s">
        <v>122</v>
      </c>
      <c r="G10" s="20">
        <f>203.5/300*100</f>
        <v>67.833333333333329</v>
      </c>
      <c r="H10" s="16"/>
      <c r="I10" s="11">
        <f>205/300*100</f>
        <v>68.333333333333329</v>
      </c>
      <c r="O10" s="11">
        <v>68.332999999999998</v>
      </c>
      <c r="Q10" s="16">
        <v>66.667000000000002</v>
      </c>
      <c r="S10" s="16"/>
      <c r="T10" s="29"/>
      <c r="U10" s="29"/>
    </row>
    <row r="11" spans="1:41" x14ac:dyDescent="0.25">
      <c r="A11" s="52" t="s">
        <v>1196</v>
      </c>
      <c r="B11" s="11"/>
      <c r="C11" s="11" cm="1">
        <f t="array" ref="C11">SUM(LARGE(G11:Z11,{1,2,3}))</f>
        <v>204</v>
      </c>
      <c r="D11" s="49" t="s">
        <v>206</v>
      </c>
      <c r="E11" s="34" t="s">
        <v>134</v>
      </c>
      <c r="F11" s="32" t="s">
        <v>135</v>
      </c>
      <c r="G11" s="20">
        <f>190/300*100</f>
        <v>63.333333333333329</v>
      </c>
      <c r="H11" s="16"/>
      <c r="K11" s="11">
        <v>67.832999999999998</v>
      </c>
      <c r="L11" s="11">
        <v>69</v>
      </c>
      <c r="T11" s="11">
        <v>67.167000000000002</v>
      </c>
    </row>
    <row r="12" spans="1:41" x14ac:dyDescent="0.25">
      <c r="A12" s="71" t="s">
        <v>1193</v>
      </c>
      <c r="C12" s="11" cm="1">
        <f t="array" ref="C12">SUM(LARGE(G12:Z12,{1,2,3}))</f>
        <v>203.834</v>
      </c>
      <c r="D12" s="35" t="s">
        <v>1072</v>
      </c>
      <c r="E12" s="34" t="s">
        <v>32</v>
      </c>
      <c r="F12" s="32" t="s">
        <v>1079</v>
      </c>
      <c r="G12" s="32"/>
      <c r="I12" s="16"/>
      <c r="M12" s="16"/>
      <c r="N12" s="16"/>
      <c r="P12" s="16"/>
      <c r="Q12" s="16">
        <v>68.167000000000002</v>
      </c>
      <c r="S12" s="11">
        <v>66.5</v>
      </c>
      <c r="T12" s="11">
        <v>69.167000000000002</v>
      </c>
    </row>
    <row r="13" spans="1:41" x14ac:dyDescent="0.25">
      <c r="A13" s="52" t="s">
        <v>1196</v>
      </c>
      <c r="C13" s="11" cm="1">
        <f t="array" ref="C13">SUM(LARGE(G13:Z13,{1,2,3}))</f>
        <v>203.833</v>
      </c>
      <c r="D13" s="49" t="s">
        <v>861</v>
      </c>
      <c r="E13" s="34" t="s">
        <v>862</v>
      </c>
      <c r="F13" s="32" t="s">
        <v>863</v>
      </c>
      <c r="G13" s="20"/>
      <c r="H13" s="16"/>
      <c r="N13" s="11">
        <v>64</v>
      </c>
      <c r="Q13" s="16">
        <v>69.332999999999998</v>
      </c>
      <c r="V13" s="16">
        <v>70.5</v>
      </c>
    </row>
    <row r="14" spans="1:41" x14ac:dyDescent="0.25">
      <c r="A14" s="52" t="s">
        <v>1196</v>
      </c>
      <c r="B14" s="11" cm="1">
        <f t="array" ref="B14">SUM(LARGE(G14:Z14,{1,2,3,4}))</f>
        <v>266.50099999999998</v>
      </c>
      <c r="C14" s="11" cm="1">
        <f t="array" ref="C14">SUM(LARGE(G14:Z14,{1,2,3}))</f>
        <v>203.501</v>
      </c>
      <c r="D14" s="49" t="s">
        <v>623</v>
      </c>
      <c r="E14" s="34" t="s">
        <v>624</v>
      </c>
      <c r="F14" s="32" t="s">
        <v>625</v>
      </c>
      <c r="G14" s="20"/>
      <c r="H14" s="16"/>
      <c r="K14" s="11">
        <v>63</v>
      </c>
      <c r="L14" s="16"/>
      <c r="M14" s="31"/>
      <c r="O14" s="31"/>
      <c r="P14" s="16">
        <v>57.5</v>
      </c>
      <c r="Q14" s="16"/>
      <c r="R14" s="11">
        <v>65.667000000000002</v>
      </c>
      <c r="T14" s="11">
        <v>66.167000000000002</v>
      </c>
      <c r="U14" s="11">
        <v>71.667000000000002</v>
      </c>
    </row>
    <row r="15" spans="1:41" x14ac:dyDescent="0.25">
      <c r="A15" s="52" t="s">
        <v>1196</v>
      </c>
      <c r="B15" s="11" cm="1">
        <f t="array" ref="B15">SUM(LARGE(G15:Z15,{1,2,3,4}))</f>
        <v>267.00099999999998</v>
      </c>
      <c r="C15" s="11" cm="1">
        <f t="array" ref="C15">SUM(LARGE(G15:Z15,{1,2,3}))</f>
        <v>203.334</v>
      </c>
      <c r="D15" s="49" t="s">
        <v>503</v>
      </c>
      <c r="E15" s="34" t="s">
        <v>493</v>
      </c>
      <c r="F15" s="32" t="s">
        <v>513</v>
      </c>
      <c r="G15" s="20"/>
      <c r="H15" s="16"/>
      <c r="J15" s="11">
        <v>69.167000000000002</v>
      </c>
      <c r="L15" s="11">
        <v>66</v>
      </c>
      <c r="S15" s="11">
        <v>63.667000000000002</v>
      </c>
      <c r="T15" s="11">
        <v>68.167000000000002</v>
      </c>
      <c r="V15" s="13"/>
    </row>
    <row r="16" spans="1:41" x14ac:dyDescent="0.25">
      <c r="A16" s="71" t="s">
        <v>1193</v>
      </c>
      <c r="C16" s="11" cm="1">
        <f t="array" ref="C16">SUM(LARGE(G16:Z16,{1,2,3}))</f>
        <v>203.16666666666669</v>
      </c>
      <c r="D16" s="49" t="s">
        <v>859</v>
      </c>
      <c r="E16" s="34" t="s">
        <v>534</v>
      </c>
      <c r="F16" s="32" t="s">
        <v>535</v>
      </c>
      <c r="G16" s="20"/>
      <c r="H16" s="16"/>
      <c r="I16" s="11">
        <f>209/300*100</f>
        <v>69.666666666666671</v>
      </c>
      <c r="N16" s="11">
        <v>65.5</v>
      </c>
      <c r="Q16" s="16">
        <v>68</v>
      </c>
    </row>
    <row r="17" spans="1:22" x14ac:dyDescent="0.25">
      <c r="A17" s="71" t="s">
        <v>1193</v>
      </c>
      <c r="C17" s="11" cm="1">
        <f t="array" ref="C17">SUM(LARGE(G17:Z17,{1,2,3}))</f>
        <v>200.83333333333334</v>
      </c>
      <c r="D17" s="49" t="s">
        <v>857</v>
      </c>
      <c r="E17" s="34" t="s">
        <v>858</v>
      </c>
      <c r="F17" s="32" t="s">
        <v>539</v>
      </c>
      <c r="G17" s="20"/>
      <c r="H17" s="16"/>
      <c r="I17" s="11">
        <f>203.5/300*100</f>
        <v>67.833333333333329</v>
      </c>
      <c r="N17" s="11">
        <v>65.667000000000002</v>
      </c>
      <c r="Q17" s="11">
        <v>67.332999999999998</v>
      </c>
    </row>
    <row r="18" spans="1:22" x14ac:dyDescent="0.25">
      <c r="A18" s="52" t="s">
        <v>1196</v>
      </c>
      <c r="C18" s="11" cm="1">
        <f t="array" ref="C18">SUM(LARGE(G18:Z18,{1,2,3}))</f>
        <v>200.5</v>
      </c>
      <c r="D18" s="49" t="s">
        <v>967</v>
      </c>
      <c r="E18" s="34" t="s">
        <v>968</v>
      </c>
      <c r="F18" s="32" t="s">
        <v>972</v>
      </c>
      <c r="G18" s="20"/>
      <c r="O18" s="11">
        <v>63.5</v>
      </c>
      <c r="R18" s="11">
        <v>65</v>
      </c>
      <c r="V18" s="16">
        <v>72</v>
      </c>
    </row>
    <row r="19" spans="1:22" x14ac:dyDescent="0.25">
      <c r="A19" s="52" t="s">
        <v>1196</v>
      </c>
      <c r="B19" s="11" cm="1">
        <f t="array" ref="B19">SUM(LARGE(G19:Z19,{1,2,3,4}))</f>
        <v>264.834</v>
      </c>
      <c r="C19" s="11" cm="1">
        <f t="array" ref="C19">SUM(LARGE(G19:Z19,{1,2,3}))</f>
        <v>199.167</v>
      </c>
      <c r="D19" s="49" t="s">
        <v>271</v>
      </c>
      <c r="E19" s="34" t="s">
        <v>272</v>
      </c>
      <c r="F19" s="32" t="s">
        <v>282</v>
      </c>
      <c r="G19" s="20"/>
      <c r="H19" s="16">
        <v>66.5</v>
      </c>
      <c r="L19" s="11">
        <v>66.667000000000002</v>
      </c>
      <c r="M19" s="31"/>
      <c r="R19" s="11">
        <v>65.667000000000002</v>
      </c>
      <c r="T19" s="11">
        <v>66</v>
      </c>
    </row>
    <row r="20" spans="1:22" x14ac:dyDescent="0.25">
      <c r="A20" s="71" t="s">
        <v>1193</v>
      </c>
      <c r="B20" s="11" cm="1">
        <f t="array" ref="B20">SUM(LARGE(G20:Z20,{1,2,3,4}))</f>
        <v>262.33233333333334</v>
      </c>
      <c r="C20" s="11" cm="1">
        <f t="array" ref="C20">SUM(LARGE(G20:Z20,{1,2,3}))</f>
        <v>198.499</v>
      </c>
      <c r="D20" s="49" t="s">
        <v>813</v>
      </c>
      <c r="E20" s="34" t="s">
        <v>547</v>
      </c>
      <c r="F20" s="32" t="s">
        <v>548</v>
      </c>
      <c r="G20" s="20"/>
      <c r="H20" s="16"/>
      <c r="I20" s="11">
        <f>191.5/300*100</f>
        <v>63.833333333333329</v>
      </c>
      <c r="M20" s="11">
        <v>65.332999999999998</v>
      </c>
      <c r="N20" s="11">
        <v>66.332999999999998</v>
      </c>
      <c r="O20" s="31"/>
      <c r="Q20" s="11">
        <v>66.832999999999998</v>
      </c>
      <c r="S20" s="16"/>
      <c r="T20" s="29"/>
      <c r="U20" s="29"/>
    </row>
    <row r="21" spans="1:22" x14ac:dyDescent="0.25">
      <c r="A21" s="75" t="s">
        <v>1198</v>
      </c>
      <c r="B21" s="11" cm="1">
        <f t="array" ref="B21">SUM(LARGE(H21:Z21,{1,2,3,4}))</f>
        <v>260.334</v>
      </c>
      <c r="C21" s="11" cm="1">
        <f t="array" ref="C21">SUM(LARGE(G21:Z21,{1,2,3}))</f>
        <v>198.334</v>
      </c>
      <c r="D21" s="49" t="s">
        <v>505</v>
      </c>
      <c r="E21" s="34" t="s">
        <v>495</v>
      </c>
      <c r="F21" s="32" t="s">
        <v>515</v>
      </c>
      <c r="G21" s="20"/>
      <c r="H21" s="16"/>
      <c r="J21" s="11">
        <v>67.167000000000002</v>
      </c>
      <c r="K21" s="11">
        <v>67.667000000000002</v>
      </c>
      <c r="L21" s="31"/>
      <c r="M21" s="11">
        <v>62</v>
      </c>
      <c r="R21" s="11">
        <v>63.5</v>
      </c>
    </row>
    <row r="22" spans="1:22" x14ac:dyDescent="0.25">
      <c r="A22" s="52" t="s">
        <v>1196</v>
      </c>
      <c r="C22" s="11" cm="1">
        <f t="array" ref="C22">SUM(LARGE(G22:Z22,{1,2,3}))</f>
        <v>197.834</v>
      </c>
      <c r="D22" s="49" t="s">
        <v>504</v>
      </c>
      <c r="E22" s="34" t="s">
        <v>494</v>
      </c>
      <c r="F22" s="32" t="s">
        <v>514</v>
      </c>
      <c r="G22" s="20"/>
      <c r="H22" s="16"/>
      <c r="J22" s="11">
        <v>67.167000000000002</v>
      </c>
      <c r="R22" s="11">
        <v>65.5</v>
      </c>
      <c r="T22" s="11">
        <v>65.167000000000002</v>
      </c>
    </row>
    <row r="23" spans="1:22" x14ac:dyDescent="0.25">
      <c r="A23" s="52" t="s">
        <v>1196</v>
      </c>
      <c r="B23" s="11" cm="1">
        <f t="array" ref="B23">SUM(LARGE(G23:Z23,{1,2,3,4}))</f>
        <v>261.666</v>
      </c>
      <c r="C23" s="11" cm="1">
        <f t="array" ref="C23">SUM(LARGE(G23:Z23,{1,2,3}))</f>
        <v>197.333</v>
      </c>
      <c r="D23" s="49" t="s">
        <v>617</v>
      </c>
      <c r="E23" s="34" t="s">
        <v>618</v>
      </c>
      <c r="F23" s="32" t="s">
        <v>619</v>
      </c>
      <c r="G23" s="20"/>
      <c r="H23" s="16"/>
      <c r="K23" s="11">
        <v>64.832999999999998</v>
      </c>
      <c r="M23" s="31"/>
      <c r="P23" s="16">
        <v>65.832999999999998</v>
      </c>
      <c r="R23" s="11">
        <v>61.832999999999998</v>
      </c>
      <c r="S23" s="11">
        <v>64.332999999999998</v>
      </c>
      <c r="T23" s="11">
        <v>66.667000000000002</v>
      </c>
    </row>
    <row r="24" spans="1:22" x14ac:dyDescent="0.25">
      <c r="A24" s="52" t="s">
        <v>1196</v>
      </c>
      <c r="B24" s="11" cm="1">
        <f t="array" ref="B24">SUM(LARGE(G24:Z24,{1,2,3,4}))</f>
        <v>259.49966666666666</v>
      </c>
      <c r="C24" s="11" cm="1">
        <f t="array" ref="C24">SUM(LARGE(G24:Z24,{1,2,3}))</f>
        <v>197.16666666666666</v>
      </c>
      <c r="D24" s="49" t="s">
        <v>1080</v>
      </c>
      <c r="E24" s="34" t="s">
        <v>540</v>
      </c>
      <c r="F24" s="32" t="s">
        <v>541</v>
      </c>
      <c r="G24" s="20"/>
      <c r="H24" s="16"/>
      <c r="I24" s="11">
        <f>203/300*100</f>
        <v>67.666666666666657</v>
      </c>
      <c r="N24" s="11">
        <v>62.332999999999998</v>
      </c>
      <c r="Q24" s="11">
        <v>64.667000000000002</v>
      </c>
      <c r="S24" s="11">
        <v>64.832999999999998</v>
      </c>
    </row>
    <row r="25" spans="1:22" x14ac:dyDescent="0.25">
      <c r="A25" s="71" t="s">
        <v>1193</v>
      </c>
      <c r="C25" s="11" cm="1">
        <f t="array" ref="C25">SUM(LARGE(G25:Z25,{1,2,3}))</f>
        <v>196.666</v>
      </c>
      <c r="D25" s="49" t="s">
        <v>620</v>
      </c>
      <c r="E25" s="34" t="s">
        <v>621</v>
      </c>
      <c r="F25" s="32" t="s">
        <v>622</v>
      </c>
      <c r="G25" s="20"/>
      <c r="H25" s="16"/>
      <c r="K25" s="11">
        <v>64.832999999999998</v>
      </c>
      <c r="L25" s="11">
        <v>64.332999999999998</v>
      </c>
      <c r="N25" s="11">
        <v>58.667000000000002</v>
      </c>
      <c r="P25" s="16">
        <v>57</v>
      </c>
      <c r="T25" s="11">
        <v>67.5</v>
      </c>
    </row>
    <row r="26" spans="1:22" x14ac:dyDescent="0.25">
      <c r="A26" s="74" t="s">
        <v>1197</v>
      </c>
      <c r="C26" s="11" cm="1">
        <f t="array" ref="C26">SUM(LARGE(G26:Z26,{1,2,3}))</f>
        <v>196.5</v>
      </c>
      <c r="D26" s="49" t="s">
        <v>717</v>
      </c>
      <c r="E26" s="34" t="s">
        <v>718</v>
      </c>
      <c r="F26" s="32" t="s">
        <v>719</v>
      </c>
      <c r="G26" s="20"/>
      <c r="L26" s="11">
        <v>63.832999999999998</v>
      </c>
      <c r="M26" s="11">
        <v>64</v>
      </c>
      <c r="Q26" s="11">
        <v>62.5</v>
      </c>
      <c r="V26" s="16">
        <v>68.667000000000002</v>
      </c>
    </row>
    <row r="27" spans="1:22" x14ac:dyDescent="0.25">
      <c r="A27" s="74" t="s">
        <v>1197</v>
      </c>
      <c r="B27" s="11" t="e" cm="1">
        <f t="array" ref="B27">SUM(LARGE(H27:Z27,{1,2,3,4}))</f>
        <v>#NUM!</v>
      </c>
      <c r="C27" s="11" cm="1">
        <f t="array" ref="C27">SUM(LARGE(G27:Z27,{1,2,3}))</f>
        <v>195.166</v>
      </c>
      <c r="D27" s="49" t="s">
        <v>204</v>
      </c>
      <c r="E27" s="34" t="s">
        <v>130</v>
      </c>
      <c r="F27" s="32" t="s">
        <v>131</v>
      </c>
      <c r="G27" s="20">
        <f>192/300*100</f>
        <v>64</v>
      </c>
      <c r="H27" s="16">
        <v>65.832999999999998</v>
      </c>
      <c r="M27" s="11">
        <v>65.332999999999998</v>
      </c>
    </row>
    <row r="28" spans="1:22" x14ac:dyDescent="0.25">
      <c r="A28" s="73" t="s">
        <v>1195</v>
      </c>
      <c r="B28" s="11" cm="1">
        <f t="array" ref="B28">SUM(LARGE(G28:Z28,{1,2,3,4}))</f>
        <v>255.66766666666666</v>
      </c>
      <c r="C28" s="11" cm="1">
        <f t="array" ref="C28">SUM(LARGE(G28:Z28,{1,2,3}))</f>
        <v>193.50066666666666</v>
      </c>
      <c r="D28" s="49" t="s">
        <v>212</v>
      </c>
      <c r="E28" s="34" t="s">
        <v>146</v>
      </c>
      <c r="F28" s="32" t="s">
        <v>147</v>
      </c>
      <c r="G28" s="20">
        <f>175.5/300*100</f>
        <v>58.5</v>
      </c>
      <c r="H28" s="16"/>
      <c r="I28" s="11">
        <f>189.5/300*100</f>
        <v>63.166666666666671</v>
      </c>
      <c r="M28" s="11">
        <v>62.667000000000002</v>
      </c>
      <c r="N28" s="11">
        <v>62.167000000000002</v>
      </c>
      <c r="T28" s="30"/>
      <c r="U28" s="30"/>
      <c r="V28" s="16">
        <v>67.667000000000002</v>
      </c>
    </row>
    <row r="29" spans="1:22" x14ac:dyDescent="0.25">
      <c r="A29" s="74" t="s">
        <v>1197</v>
      </c>
      <c r="C29" s="11" cm="1">
        <f t="array" ref="C29">SUM(LARGE(G29:Z29,{1,2,3}))</f>
        <v>192.499</v>
      </c>
      <c r="D29" s="49" t="s">
        <v>510</v>
      </c>
      <c r="E29" s="34" t="s">
        <v>500</v>
      </c>
      <c r="F29" s="32" t="s">
        <v>520</v>
      </c>
      <c r="G29" s="20"/>
      <c r="H29" s="16"/>
      <c r="J29" s="11">
        <v>61.832999999999998</v>
      </c>
      <c r="K29" s="11">
        <v>66.332999999999998</v>
      </c>
      <c r="L29" s="11">
        <v>64.332999999999998</v>
      </c>
    </row>
    <row r="30" spans="1:22" x14ac:dyDescent="0.25">
      <c r="A30" s="4"/>
      <c r="B30" s="11" t="e" cm="1">
        <f t="array" ref="B30">SUM(LARGE(G30:Z30,{1,2,3,4}))</f>
        <v>#NUM!</v>
      </c>
      <c r="C30" s="11" cm="1">
        <f t="array" ref="C30">SUM(LARGE(G30:Z30,{1,2,3}))</f>
        <v>191.83366666666666</v>
      </c>
      <c r="D30" s="49" t="s">
        <v>203</v>
      </c>
      <c r="E30" s="34" t="s">
        <v>128</v>
      </c>
      <c r="F30" s="32" t="s">
        <v>129</v>
      </c>
      <c r="G30" s="20">
        <f>193/300*100</f>
        <v>64.333333333333329</v>
      </c>
      <c r="H30" s="16"/>
      <c r="I30" s="11">
        <f>194.5/300*100</f>
        <v>64.833333333333329</v>
      </c>
      <c r="M30" s="11">
        <v>62.667000000000002</v>
      </c>
      <c r="S30" s="16"/>
      <c r="T30" s="29"/>
      <c r="U30" s="29"/>
    </row>
    <row r="31" spans="1:22" x14ac:dyDescent="0.25">
      <c r="A31" s="4"/>
      <c r="B31" s="11" cm="1">
        <f t="array" ref="B31">SUM(LARGE(H31:Z31,{1,2,3,4}))</f>
        <v>254</v>
      </c>
      <c r="C31" s="11" cm="1">
        <f t="array" ref="C31">SUM(LARGE(G31:Z31,{1,2,3}))</f>
        <v>191.667</v>
      </c>
      <c r="D31" s="49" t="s">
        <v>215</v>
      </c>
      <c r="E31" s="34" t="s">
        <v>152</v>
      </c>
      <c r="F31" s="32" t="s">
        <v>153</v>
      </c>
      <c r="G31" s="20">
        <f>173.5/300*100</f>
        <v>57.833333333333336</v>
      </c>
      <c r="H31" s="16"/>
      <c r="Q31" s="11">
        <v>62.332999999999998</v>
      </c>
      <c r="S31" s="11">
        <v>62.5</v>
      </c>
      <c r="T31" s="11">
        <v>62.667000000000002</v>
      </c>
      <c r="V31" s="16">
        <v>66.5</v>
      </c>
    </row>
    <row r="32" spans="1:22" x14ac:dyDescent="0.25">
      <c r="A32" s="22"/>
      <c r="B32" s="11" t="e" cm="1">
        <f t="array" ref="B32">SUM(LARGE(G32:Z32,{1,2,3,4}))</f>
        <v>#NUM!</v>
      </c>
      <c r="C32" s="11" cm="1">
        <f t="array" ref="C32">SUM(LARGE(G32:Z32,{1,2,3}))</f>
        <v>191.00066666666669</v>
      </c>
      <c r="D32" s="49"/>
      <c r="E32" s="34" t="s">
        <v>551</v>
      </c>
      <c r="F32" s="32" t="s">
        <v>552</v>
      </c>
      <c r="G32" s="20"/>
      <c r="H32" s="16"/>
      <c r="I32" s="11">
        <f>189.5/300*100</f>
        <v>63.166666666666671</v>
      </c>
      <c r="N32" s="11">
        <v>64.667000000000002</v>
      </c>
      <c r="Q32" s="16">
        <v>63.167000000000002</v>
      </c>
      <c r="V32" s="11"/>
    </row>
    <row r="33" spans="1:22" x14ac:dyDescent="0.25">
      <c r="C33" s="11" cm="1">
        <f t="array" ref="C33">SUM(LARGE(G33:Z33,{1,2,3}))</f>
        <v>191</v>
      </c>
      <c r="D33" s="49" t="s">
        <v>805</v>
      </c>
      <c r="E33" s="34" t="s">
        <v>806</v>
      </c>
      <c r="F33" s="32" t="s">
        <v>807</v>
      </c>
      <c r="G33" s="20"/>
      <c r="M33" s="11">
        <v>61.667000000000002</v>
      </c>
      <c r="O33" s="11">
        <v>65.5</v>
      </c>
      <c r="Q33" s="16">
        <v>63.832999999999998</v>
      </c>
    </row>
    <row r="34" spans="1:22" x14ac:dyDescent="0.25">
      <c r="C34" s="11" cm="1">
        <f t="array" ref="C34">SUM(LARGE(G34:Z34,{1,2,3}))</f>
        <v>189</v>
      </c>
      <c r="D34" s="49" t="s">
        <v>808</v>
      </c>
      <c r="E34" s="34" t="s">
        <v>130</v>
      </c>
      <c r="F34" s="32" t="s">
        <v>809</v>
      </c>
      <c r="G34" s="20"/>
      <c r="M34" s="11">
        <v>60.667000000000002</v>
      </c>
      <c r="N34" s="11">
        <v>62.332999999999998</v>
      </c>
      <c r="P34" s="16">
        <v>66</v>
      </c>
    </row>
    <row r="35" spans="1:22" x14ac:dyDescent="0.25">
      <c r="A35" s="4"/>
      <c r="B35" s="11" cm="1">
        <f t="array" ref="B35">SUM(LARGE(G35:Z35,{1,2,3,4}))</f>
        <v>245.5</v>
      </c>
      <c r="C35" s="11" cm="1">
        <f t="array" ref="C35">SUM(LARGE(G35:Z35,{1,2,3}))</f>
        <v>185</v>
      </c>
      <c r="D35" s="49" t="s">
        <v>211</v>
      </c>
      <c r="E35" s="34" t="s">
        <v>144</v>
      </c>
      <c r="F35" s="32" t="s">
        <v>145</v>
      </c>
      <c r="G35" s="20">
        <f>176/300*100</f>
        <v>58.666666666666664</v>
      </c>
      <c r="H35" s="16"/>
      <c r="L35" s="11">
        <v>61.332999999999998</v>
      </c>
      <c r="M35" s="11">
        <v>61</v>
      </c>
      <c r="O35" s="11">
        <v>60.5</v>
      </c>
      <c r="R35" s="11">
        <v>60.167000000000002</v>
      </c>
      <c r="V35" s="16">
        <v>62.667000000000002</v>
      </c>
    </row>
    <row r="36" spans="1:22" x14ac:dyDescent="0.25">
      <c r="A36" s="4"/>
      <c r="B36" s="11" t="e" cm="1">
        <f t="array" ref="B36">SUM(LARGE(G36:Z36,{1,2,3,4}))</f>
        <v>#NUM!</v>
      </c>
      <c r="C36" s="11" cm="1">
        <f t="array" ref="C36">SUM(LARGE(G36:Z36,{1,2,3}))</f>
        <v>184.667</v>
      </c>
      <c r="D36" s="49" t="s">
        <v>213</v>
      </c>
      <c r="E36" s="34" t="s">
        <v>148</v>
      </c>
      <c r="F36" s="32" t="s">
        <v>149</v>
      </c>
      <c r="G36" s="20">
        <f>175.5/300*100</f>
        <v>58.5</v>
      </c>
      <c r="H36" s="16"/>
      <c r="I36" s="11">
        <f>183/300*100</f>
        <v>61</v>
      </c>
      <c r="Q36" s="11">
        <v>65.167000000000002</v>
      </c>
      <c r="T36" s="30"/>
      <c r="U36" s="30"/>
    </row>
    <row r="37" spans="1:22" x14ac:dyDescent="0.25">
      <c r="A37" s="4"/>
      <c r="B37" s="11" t="e" cm="1">
        <f t="array" ref="B37">SUM(LARGE(G37:Z37,{1,2,3,4}))</f>
        <v>#NUM!</v>
      </c>
      <c r="C37" s="11" cm="1">
        <f t="array" ref="C37">SUM(LARGE(G37:Z37,{1,2,3}))</f>
        <v>183.334</v>
      </c>
      <c r="D37" s="49" t="s">
        <v>210</v>
      </c>
      <c r="E37" s="34" t="s">
        <v>142</v>
      </c>
      <c r="F37" s="32" t="s">
        <v>143</v>
      </c>
      <c r="G37" s="20">
        <f>178.5/300*100</f>
        <v>59.5</v>
      </c>
      <c r="H37" s="16"/>
      <c r="M37" s="11">
        <v>61.667000000000002</v>
      </c>
      <c r="N37" s="11">
        <v>62.167000000000002</v>
      </c>
      <c r="P37" s="16"/>
      <c r="Q37" s="16"/>
      <c r="R37" s="16"/>
    </row>
    <row r="38" spans="1:22" x14ac:dyDescent="0.25">
      <c r="B38" s="37"/>
      <c r="C38" s="35" t="e" cm="1">
        <f t="array" ref="C38">SUM(LARGE(G38:Z38,{1,2,3}))</f>
        <v>#NUM!</v>
      </c>
      <c r="D38" s="34" t="s">
        <v>1082</v>
      </c>
      <c r="E38" s="32" t="s">
        <v>1083</v>
      </c>
      <c r="F38" s="32" t="s">
        <v>1095</v>
      </c>
      <c r="H38" s="45"/>
      <c r="S38" s="11">
        <v>62</v>
      </c>
      <c r="U38" s="11">
        <v>57</v>
      </c>
    </row>
    <row r="39" spans="1:22" x14ac:dyDescent="0.25">
      <c r="A39" s="21"/>
      <c r="C39" s="35" t="e" cm="1">
        <f t="array" ref="C39">SUM(LARGE(G39:Z39,{1,2,3}))</f>
        <v>#NUM!</v>
      </c>
      <c r="D39" s="11" t="s">
        <v>1070</v>
      </c>
      <c r="E39" s="32" t="s">
        <v>1071</v>
      </c>
      <c r="F39" s="32" t="s">
        <v>1078</v>
      </c>
      <c r="G39" s="34"/>
      <c r="H39" s="41"/>
      <c r="I39" s="16"/>
      <c r="Q39" s="11">
        <v>63.832999999999998</v>
      </c>
      <c r="V39" s="16">
        <v>65.832999999999998</v>
      </c>
    </row>
    <row r="40" spans="1:22" x14ac:dyDescent="0.25">
      <c r="A40" s="19"/>
      <c r="B40" s="11" t="e" cm="1">
        <f t="array" ref="B40">SUM(LARGE(F40:Z40,{1,2,3,4}))</f>
        <v>#NUM!</v>
      </c>
      <c r="C40" s="35" t="e" cm="1">
        <f t="array" ref="C40">SUM(LARGE(G40:Z40,{1,2,3}))</f>
        <v>#NUM!</v>
      </c>
      <c r="D40" s="34" t="s">
        <v>711</v>
      </c>
      <c r="E40" s="32" t="s">
        <v>712</v>
      </c>
      <c r="F40" s="32" t="s">
        <v>713</v>
      </c>
      <c r="H40" s="45"/>
      <c r="L40" s="11">
        <v>55.332999999999998</v>
      </c>
    </row>
    <row r="41" spans="1:22" x14ac:dyDescent="0.25">
      <c r="C41" s="35" t="e" cm="1">
        <f t="array" ref="C41">SUM(LARGE(G41:Z41,{1,2,3}))</f>
        <v>#NUM!</v>
      </c>
      <c r="D41" s="34" t="s">
        <v>996</v>
      </c>
      <c r="E41" s="32" t="s">
        <v>997</v>
      </c>
      <c r="F41" s="32" t="s">
        <v>998</v>
      </c>
      <c r="H41" s="45"/>
      <c r="L41" s="16"/>
      <c r="M41" s="16"/>
      <c r="O41" s="16"/>
      <c r="P41" s="16">
        <v>66.832999999999998</v>
      </c>
      <c r="T41" s="11">
        <v>66.332999999999998</v>
      </c>
    </row>
    <row r="42" spans="1:22" x14ac:dyDescent="0.25">
      <c r="B42" s="11" t="e" cm="1">
        <f t="array" ref="B42">SUM(LARGE(G42:Z42,{1,2,3,4}))</f>
        <v>#NUM!</v>
      </c>
      <c r="C42" s="35" t="e" cm="1">
        <f t="array" ref="C42">SUM(LARGE(G42:Z42,{1,2,3}))</f>
        <v>#NUM!</v>
      </c>
      <c r="D42" s="34">
        <v>397</v>
      </c>
      <c r="E42" s="32" t="s">
        <v>537</v>
      </c>
      <c r="F42" s="32" t="s">
        <v>538</v>
      </c>
      <c r="H42" s="45"/>
      <c r="I42" s="11">
        <f>203.5/300*100</f>
        <v>67.833333333333329</v>
      </c>
      <c r="O42" s="31"/>
    </row>
    <row r="43" spans="1:22" x14ac:dyDescent="0.25">
      <c r="C43" s="35" t="e" cm="1">
        <f t="array" ref="C43">SUM(LARGE(G43:Z43,{1,2,3}))</f>
        <v>#NUM!</v>
      </c>
      <c r="D43" s="34" t="s">
        <v>1145</v>
      </c>
      <c r="E43" s="32" t="s">
        <v>1108</v>
      </c>
      <c r="F43" s="32" t="s">
        <v>1148</v>
      </c>
      <c r="H43" s="45"/>
      <c r="T43" s="11">
        <v>62.332999999999998</v>
      </c>
    </row>
    <row r="44" spans="1:22" x14ac:dyDescent="0.25">
      <c r="C44" s="35" t="e" cm="1">
        <f t="array" ref="C44">SUM(LARGE(G44:Z44,{1,2,3}))</f>
        <v>#NUM!</v>
      </c>
      <c r="D44" s="34" t="s">
        <v>1141</v>
      </c>
      <c r="E44" s="32" t="s">
        <v>1142</v>
      </c>
      <c r="F44" s="32" t="s">
        <v>1146</v>
      </c>
      <c r="H44" s="16"/>
      <c r="T44" s="11">
        <v>68.332999999999998</v>
      </c>
    </row>
    <row r="45" spans="1:22" x14ac:dyDescent="0.25">
      <c r="C45" s="35" t="e" cm="1">
        <f t="array" ref="C45">SUM(LARGE(G45:Z45,{1,2,3}))</f>
        <v>#NUM!</v>
      </c>
      <c r="D45" s="34" t="s">
        <v>963</v>
      </c>
      <c r="E45" s="32" t="s">
        <v>964</v>
      </c>
      <c r="F45" s="32" t="s">
        <v>970</v>
      </c>
      <c r="O45" s="11">
        <v>63</v>
      </c>
    </row>
    <row r="46" spans="1:22" x14ac:dyDescent="0.25">
      <c r="A46" s="4"/>
      <c r="B46" s="11" t="e" cm="1">
        <f t="array" ref="B46">SUM(LARGE(G46:Z46,{1,2,3,4}))</f>
        <v>#NUM!</v>
      </c>
      <c r="C46" s="35" t="e" cm="1">
        <f t="array" ref="C46">SUM(LARGE(G46:Z46,{1,2,3}))</f>
        <v>#NUM!</v>
      </c>
      <c r="D46" s="34" t="s">
        <v>279</v>
      </c>
      <c r="E46" s="32" t="s">
        <v>280</v>
      </c>
      <c r="F46" s="32" t="s">
        <v>286</v>
      </c>
      <c r="H46" s="16">
        <v>55</v>
      </c>
      <c r="R46" s="11">
        <v>61.332999999999998</v>
      </c>
      <c r="V46" s="11"/>
    </row>
    <row r="47" spans="1:22" x14ac:dyDescent="0.25">
      <c r="C47" s="35" t="e" cm="1">
        <f t="array" ref="C47">SUM(LARGE(G47:Z47,{1,2,3}))</f>
        <v>#NUM!</v>
      </c>
      <c r="D47" s="34" t="s">
        <v>969</v>
      </c>
      <c r="E47" s="32" t="s">
        <v>923</v>
      </c>
      <c r="F47" s="32" t="s">
        <v>973</v>
      </c>
      <c r="O47" s="11">
        <v>62.832999999999998</v>
      </c>
    </row>
    <row r="48" spans="1:22" x14ac:dyDescent="0.25">
      <c r="C48" s="35" t="e" cm="1">
        <f t="array" ref="C48">SUM(LARGE(G48:Z48,{1,2,3}))</f>
        <v>#NUM!</v>
      </c>
      <c r="D48" s="34" t="s">
        <v>1190</v>
      </c>
      <c r="E48" s="32" t="s">
        <v>1191</v>
      </c>
      <c r="F48" s="32" t="s">
        <v>1192</v>
      </c>
      <c r="H48" s="16"/>
      <c r="Q48" s="16"/>
      <c r="U48" s="11">
        <v>64.167000000000002</v>
      </c>
    </row>
    <row r="49" spans="1:32" x14ac:dyDescent="0.25">
      <c r="C49" s="35" t="e" cm="1">
        <f t="array" ref="C49">SUM(LARGE(G49:Z49,{1,2,3}))</f>
        <v>#NUM!</v>
      </c>
      <c r="D49" s="34" t="s">
        <v>1092</v>
      </c>
      <c r="E49" s="32" t="s">
        <v>1093</v>
      </c>
      <c r="F49" s="32" t="s">
        <v>1100</v>
      </c>
      <c r="H49" s="16"/>
      <c r="S49" s="11">
        <v>59.167000000000002</v>
      </c>
      <c r="U49" s="11">
        <v>64.5</v>
      </c>
    </row>
    <row r="50" spans="1:32" x14ac:dyDescent="0.25">
      <c r="A50" s="4"/>
      <c r="B50" s="11"/>
      <c r="C50" s="35" t="e" cm="1">
        <f t="array" ref="C50">SUM(LARGE(G50:Z50,{1,2,3}))</f>
        <v>#NUM!</v>
      </c>
      <c r="D50" s="34" t="s">
        <v>705</v>
      </c>
      <c r="E50" s="32" t="s">
        <v>706</v>
      </c>
      <c r="F50" s="32" t="s">
        <v>707</v>
      </c>
      <c r="H50" s="16"/>
      <c r="L50" s="11">
        <v>63.832999999999998</v>
      </c>
      <c r="O50" s="11">
        <v>57.667000000000002</v>
      </c>
    </row>
    <row r="51" spans="1:32" x14ac:dyDescent="0.25">
      <c r="C51" s="35" t="e" cm="1">
        <f t="array" ref="C51">SUM(LARGE(G51:Z51,{1,2,3}))</f>
        <v>#NUM!</v>
      </c>
      <c r="D51" s="34" t="s">
        <v>864</v>
      </c>
      <c r="E51" s="32" t="s">
        <v>865</v>
      </c>
      <c r="F51" s="32" t="s">
        <v>178</v>
      </c>
      <c r="H51" s="16"/>
      <c r="N51" s="11">
        <v>62.832999999999998</v>
      </c>
    </row>
    <row r="52" spans="1:32" x14ac:dyDescent="0.25">
      <c r="A52" s="4"/>
      <c r="B52" s="11" t="e" cm="1">
        <f t="array" ref="B52">SUM(LARGE(G52:Z52,{1,2,3,4}))</f>
        <v>#NUM!</v>
      </c>
      <c r="C52" s="35" t="e" cm="1">
        <f t="array" ref="C52">SUM(LARGE(G52:Z52,{1,2,3}))</f>
        <v>#NUM!</v>
      </c>
      <c r="D52" s="34" t="s">
        <v>207</v>
      </c>
      <c r="E52" s="32" t="s">
        <v>136</v>
      </c>
      <c r="F52" s="32" t="s">
        <v>137</v>
      </c>
      <c r="G52" s="11">
        <f>187/300*100</f>
        <v>62.333333333333329</v>
      </c>
      <c r="H52" s="16"/>
      <c r="I52" s="11">
        <f>190/300*100</f>
        <v>63.333333333333329</v>
      </c>
      <c r="J52" s="16"/>
      <c r="K52" s="16"/>
      <c r="M52" s="31"/>
      <c r="O52" s="16"/>
      <c r="P52" s="16"/>
      <c r="Q52" s="16"/>
    </row>
    <row r="53" spans="1:32" x14ac:dyDescent="0.25">
      <c r="C53" s="35" t="e" cm="1">
        <f t="array" ref="C53">SUM(LARGE(G53:Z53,{1,2,3}))</f>
        <v>#NUM!</v>
      </c>
      <c r="D53" s="34" t="s">
        <v>1084</v>
      </c>
      <c r="E53" s="32" t="s">
        <v>1085</v>
      </c>
      <c r="F53" s="32" t="s">
        <v>1096</v>
      </c>
      <c r="H53" s="16"/>
      <c r="S53" s="11">
        <v>61.667000000000002</v>
      </c>
      <c r="T53" s="11">
        <v>64.167000000000002</v>
      </c>
    </row>
    <row r="54" spans="1:32" x14ac:dyDescent="0.25">
      <c r="C54" s="35" t="e" cm="1">
        <f t="array" ref="C54">SUM(LARGE(G54:Z54,{1,2,3}))</f>
        <v>#NUM!</v>
      </c>
      <c r="D54" s="34" t="s">
        <v>1143</v>
      </c>
      <c r="E54" s="32" t="s">
        <v>1144</v>
      </c>
      <c r="F54" s="32" t="s">
        <v>1147</v>
      </c>
      <c r="H54" s="16"/>
      <c r="T54" s="11">
        <v>65</v>
      </c>
      <c r="U54" s="11">
        <v>63.167000000000002</v>
      </c>
    </row>
    <row r="55" spans="1:32" x14ac:dyDescent="0.25">
      <c r="B55" s="11" t="e" cm="1">
        <f t="array" ref="B55">SUM(LARGE(G55:Z55,{1,2,3,4}))</f>
        <v>#NUM!</v>
      </c>
      <c r="C55" s="35" t="e" cm="1">
        <f t="array" ref="C55">SUM(LARGE(G55:Z55,{1,2,3}))</f>
        <v>#NUM!</v>
      </c>
      <c r="D55" s="34" t="s">
        <v>508</v>
      </c>
      <c r="E55" s="32" t="s">
        <v>498</v>
      </c>
      <c r="F55" s="32" t="s">
        <v>518</v>
      </c>
      <c r="H55" s="16"/>
      <c r="J55" s="11">
        <v>63.832999999999998</v>
      </c>
      <c r="M55" s="31"/>
      <c r="T55" s="29"/>
      <c r="U55" s="29"/>
      <c r="V55" s="14"/>
      <c r="W55" s="14"/>
      <c r="X55" s="14"/>
      <c r="Y55" s="10"/>
      <c r="Z55" s="5"/>
      <c r="AA55" s="5"/>
      <c r="AB55" s="5"/>
      <c r="AC55" s="5"/>
      <c r="AD55" s="5"/>
      <c r="AE55" s="8"/>
      <c r="AF55" s="8"/>
    </row>
    <row r="56" spans="1:32" x14ac:dyDescent="0.25">
      <c r="A56" s="4"/>
      <c r="B56" s="11" t="e" cm="1">
        <f t="array" ref="B56">SUM(LARGE(G56:Z56,{1,2,3,4}))</f>
        <v>#NUM!</v>
      </c>
      <c r="C56" s="35" t="e" cm="1">
        <f t="array" ref="C56">SUM(LARGE(G56:Z56,{1,2,3}))</f>
        <v>#NUM!</v>
      </c>
      <c r="D56" s="34" t="s">
        <v>202</v>
      </c>
      <c r="E56" s="32" t="s">
        <v>126</v>
      </c>
      <c r="F56" s="32" t="s">
        <v>127</v>
      </c>
      <c r="G56" s="11">
        <f>198/300*100</f>
        <v>66</v>
      </c>
      <c r="H56" s="16"/>
      <c r="N56" s="11">
        <v>60.832999999999998</v>
      </c>
    </row>
    <row r="57" spans="1:32" x14ac:dyDescent="0.25">
      <c r="A57" s="22"/>
      <c r="B57" s="11" t="e" cm="1">
        <f t="array" ref="B57">SUM(LARGE(G57:Z57,{1,2,3,4}))</f>
        <v>#NUM!</v>
      </c>
      <c r="C57" s="35" t="e" cm="1">
        <f t="array" ref="C57">SUM(LARGE(G57:Z57,{1,2,3}))</f>
        <v>#NUM!</v>
      </c>
      <c r="D57" s="34" t="s">
        <v>507</v>
      </c>
      <c r="E57" s="32" t="s">
        <v>497</v>
      </c>
      <c r="F57" s="32" t="s">
        <v>517</v>
      </c>
      <c r="H57" s="16"/>
      <c r="J57" s="11">
        <v>64.5</v>
      </c>
    </row>
    <row r="58" spans="1:32" x14ac:dyDescent="0.25">
      <c r="C58" s="35" t="e" cm="1">
        <f t="array" ref="C58">SUM(LARGE(G58:Z58,{1,2,3}))</f>
        <v>#NUM!</v>
      </c>
      <c r="D58" s="11" t="s">
        <v>1066</v>
      </c>
      <c r="E58" s="32" t="s">
        <v>1067</v>
      </c>
      <c r="F58" s="32" t="s">
        <v>1076</v>
      </c>
      <c r="G58" s="34"/>
      <c r="I58" s="16"/>
      <c r="Q58" s="11">
        <v>63.5</v>
      </c>
    </row>
    <row r="59" spans="1:32" x14ac:dyDescent="0.25">
      <c r="A59" s="4"/>
      <c r="B59" s="11" t="e" cm="1">
        <f t="array" ref="B59">SUM(LARGE(G59:Z59,{1,2,3,4}))</f>
        <v>#NUM!</v>
      </c>
      <c r="C59" s="35" t="e" cm="1">
        <f t="array" ref="C59">SUM(LARGE(G59:Z59,{1,2,3}))</f>
        <v>#NUM!</v>
      </c>
      <c r="D59" s="34" t="s">
        <v>201</v>
      </c>
      <c r="E59" s="32" t="s">
        <v>32</v>
      </c>
      <c r="F59" s="32" t="s">
        <v>125</v>
      </c>
      <c r="G59" s="11">
        <f>201/300*100</f>
        <v>67</v>
      </c>
      <c r="H59" s="16"/>
      <c r="I59" s="11">
        <f>218.5/300*100</f>
        <v>72.833333333333343</v>
      </c>
    </row>
    <row r="60" spans="1:32" x14ac:dyDescent="0.25">
      <c r="C60" s="35" t="e" cm="1">
        <f t="array" ref="C60">SUM(LARGE(G60:Z60,{1,2,3}))</f>
        <v>#NUM!</v>
      </c>
      <c r="D60" s="34" t="s">
        <v>1134</v>
      </c>
      <c r="E60" s="32" t="s">
        <v>1135</v>
      </c>
      <c r="F60" s="32" t="s">
        <v>1139</v>
      </c>
      <c r="H60" s="16"/>
      <c r="L60" s="31"/>
      <c r="M60" s="31"/>
      <c r="P60" s="16"/>
      <c r="Q60" s="11">
        <v>67</v>
      </c>
    </row>
    <row r="61" spans="1:32" x14ac:dyDescent="0.25">
      <c r="C61" s="35" t="e" cm="1">
        <f t="array" ref="C61">SUM(LARGE(G61:Z61,{1,2,3}))</f>
        <v>#NUM!</v>
      </c>
      <c r="D61" s="34" t="s">
        <v>814</v>
      </c>
      <c r="E61" s="32" t="s">
        <v>815</v>
      </c>
      <c r="F61" s="32" t="s">
        <v>816</v>
      </c>
      <c r="M61" s="11">
        <v>62.332999999999998</v>
      </c>
      <c r="O61" s="11">
        <v>55.5</v>
      </c>
    </row>
    <row r="62" spans="1:32" x14ac:dyDescent="0.25">
      <c r="C62" s="35" t="e" cm="1">
        <f t="array" ref="C62">SUM(LARGE(G62:Z62,{1,2,3}))</f>
        <v>#NUM!</v>
      </c>
      <c r="D62" s="34" t="s">
        <v>1165</v>
      </c>
      <c r="E62" s="32" t="s">
        <v>1166</v>
      </c>
      <c r="F62" s="32" t="s">
        <v>1167</v>
      </c>
      <c r="H62" s="16"/>
      <c r="V62" s="16">
        <v>65</v>
      </c>
    </row>
    <row r="63" spans="1:32" x14ac:dyDescent="0.25">
      <c r="C63" s="35" t="e" cm="1">
        <f t="array" ref="C63">SUM(LARGE(G63:Z63,{1,2,3}))</f>
        <v>#NUM!</v>
      </c>
      <c r="D63" s="34">
        <v>475</v>
      </c>
      <c r="E63" s="32" t="s">
        <v>545</v>
      </c>
      <c r="F63" s="32" t="s">
        <v>546</v>
      </c>
      <c r="H63" s="16"/>
      <c r="I63" s="11">
        <f>192.5/300*100</f>
        <v>64.166666666666671</v>
      </c>
    </row>
    <row r="64" spans="1:32" x14ac:dyDescent="0.25">
      <c r="C64" s="35" t="e" cm="1">
        <f t="array" ref="C64">SUM(LARGE(G64:Z64,{1,2,3}))</f>
        <v>#NUM!</v>
      </c>
      <c r="D64" s="34" t="s">
        <v>999</v>
      </c>
      <c r="E64" s="32" t="s">
        <v>1000</v>
      </c>
      <c r="F64" s="32" t="s">
        <v>1003</v>
      </c>
      <c r="H64" s="16"/>
      <c r="L64" s="31"/>
      <c r="M64" s="31"/>
      <c r="P64" s="16"/>
      <c r="R64" s="11">
        <v>63.332999999999998</v>
      </c>
    </row>
    <row r="65" spans="1:30" x14ac:dyDescent="0.25">
      <c r="C65" s="35" t="e" cm="1">
        <f t="array" ref="C65">SUM(LARGE(G65:Z65,{1,2,3}))</f>
        <v>#NUM!</v>
      </c>
      <c r="D65" s="35" t="s">
        <v>1062</v>
      </c>
      <c r="E65" s="34" t="s">
        <v>1063</v>
      </c>
      <c r="F65" s="32" t="s">
        <v>1074</v>
      </c>
      <c r="G65" s="32"/>
      <c r="I65" s="16"/>
      <c r="Q65" s="11">
        <v>66.667000000000002</v>
      </c>
    </row>
    <row r="66" spans="1:30" x14ac:dyDescent="0.25">
      <c r="B66" s="11" t="e" cm="1">
        <f t="array" ref="B66">SUM(LARGE(G66:Z66,{1,2,3,4}))</f>
        <v>#NUM!</v>
      </c>
      <c r="C66" s="35" t="e" cm="1">
        <f t="array" ref="C66">SUM(LARGE(G66:Z66,{1,2,3}))</f>
        <v>#NUM!</v>
      </c>
      <c r="D66" s="49">
        <v>16</v>
      </c>
      <c r="E66" s="34" t="s">
        <v>549</v>
      </c>
      <c r="F66" s="32" t="s">
        <v>550</v>
      </c>
      <c r="G66" s="20"/>
      <c r="H66" s="16"/>
      <c r="I66" s="11">
        <f>191.5/300*100</f>
        <v>63.833333333333329</v>
      </c>
      <c r="M66" s="31"/>
      <c r="S66" s="16"/>
      <c r="T66" s="29"/>
      <c r="U66" s="29"/>
    </row>
    <row r="67" spans="1:30" x14ac:dyDescent="0.25">
      <c r="A67" s="4"/>
      <c r="B67" s="11" t="e" cm="1">
        <f t="array" ref="B67">SUM(LARGE(H67:Z67,{1,2,3,4}))</f>
        <v>#NUM!</v>
      </c>
      <c r="C67" s="35" t="e" cm="1">
        <f t="array" ref="C67">SUM(LARGE(G67:Z67,{1,2,3}))</f>
        <v>#NUM!</v>
      </c>
      <c r="D67" s="49" t="s">
        <v>708</v>
      </c>
      <c r="E67" s="34" t="s">
        <v>709</v>
      </c>
      <c r="F67" s="32" t="s">
        <v>710</v>
      </c>
      <c r="G67" s="20"/>
      <c r="H67" s="16"/>
      <c r="K67" s="16"/>
      <c r="L67" s="11">
        <v>61</v>
      </c>
      <c r="M67" s="16"/>
      <c r="O67" s="16"/>
      <c r="P67" s="16"/>
      <c r="R67" s="11">
        <v>64.332999999999998</v>
      </c>
    </row>
    <row r="68" spans="1:30" x14ac:dyDescent="0.25">
      <c r="C68" s="35" t="e" cm="1">
        <f t="array" ref="C68">SUM(LARGE(G68:Z68,{1,2,3}))</f>
        <v>#NUM!</v>
      </c>
      <c r="D68" s="49" t="s">
        <v>1088</v>
      </c>
      <c r="E68" s="34" t="s">
        <v>1089</v>
      </c>
      <c r="F68" s="32" t="s">
        <v>1098</v>
      </c>
      <c r="G68" s="20"/>
      <c r="H68" s="16"/>
      <c r="S68" s="11">
        <v>61.167000000000002</v>
      </c>
      <c r="U68" s="11">
        <v>63.167000000000002</v>
      </c>
    </row>
    <row r="69" spans="1:30" x14ac:dyDescent="0.25">
      <c r="A69" s="22"/>
      <c r="B69" s="11" t="e" cm="1">
        <f t="array" ref="B69">SUM(LARGE(F69:Z69,{1,2,3,4}))</f>
        <v>#NUM!</v>
      </c>
      <c r="C69" s="35" t="e" cm="1">
        <f t="array" ref="C69">SUM(LARGE(G69:Z69,{1,2,3}))</f>
        <v>#NUM!</v>
      </c>
      <c r="D69" s="49" t="s">
        <v>714</v>
      </c>
      <c r="E69" s="34" t="s">
        <v>715</v>
      </c>
      <c r="F69" s="32" t="s">
        <v>716</v>
      </c>
      <c r="G69" s="23"/>
      <c r="H69" s="16"/>
      <c r="K69" s="16"/>
      <c r="L69" s="11">
        <v>56.667000000000002</v>
      </c>
      <c r="M69" s="16"/>
      <c r="O69" s="16"/>
      <c r="P69" s="16"/>
      <c r="Q69" s="16"/>
      <c r="R69" s="16"/>
    </row>
    <row r="70" spans="1:30" x14ac:dyDescent="0.25">
      <c r="A70" s="4"/>
      <c r="B70" s="11" t="e" cm="1">
        <f t="array" ref="B70">SUM(LARGE(G70:Z70,{1,2,3,4}))</f>
        <v>#NUM!</v>
      </c>
      <c r="C70" s="35" t="e" cm="1">
        <f t="array" ref="C70">SUM(LARGE(G70:Z70,{1,2,3}))</f>
        <v>#NUM!</v>
      </c>
      <c r="D70" s="49" t="s">
        <v>275</v>
      </c>
      <c r="E70" s="34" t="s">
        <v>276</v>
      </c>
      <c r="F70" s="32" t="s">
        <v>284</v>
      </c>
      <c r="G70" s="20"/>
      <c r="H70" s="16">
        <v>62.5</v>
      </c>
      <c r="K70" s="11">
        <v>68.167000000000002</v>
      </c>
      <c r="L70" s="31"/>
      <c r="M70" s="31"/>
    </row>
    <row r="71" spans="1:30" x14ac:dyDescent="0.25">
      <c r="C71" s="35" t="e" cm="1">
        <f t="array" ref="C71">SUM(LARGE(G71:Z71,{1,2,3}))</f>
        <v>#NUM!</v>
      </c>
      <c r="D71" s="49" t="s">
        <v>875</v>
      </c>
      <c r="E71" s="34" t="s">
        <v>876</v>
      </c>
      <c r="F71" s="32" t="s">
        <v>877</v>
      </c>
      <c r="G71" s="20"/>
      <c r="H71" s="16"/>
      <c r="N71" s="11">
        <v>56.667000000000002</v>
      </c>
    </row>
    <row r="72" spans="1:30" x14ac:dyDescent="0.25">
      <c r="C72" s="35" t="e" cm="1">
        <f t="array" ref="C72">SUM(LARGE(G72:Z72,{1,2,3}))</f>
        <v>#NUM!</v>
      </c>
      <c r="D72" s="49" t="s">
        <v>810</v>
      </c>
      <c r="E72" s="34" t="s">
        <v>811</v>
      </c>
      <c r="F72" s="32" t="s">
        <v>812</v>
      </c>
      <c r="G72" s="20"/>
      <c r="M72" s="11">
        <v>61.332999999999998</v>
      </c>
    </row>
    <row r="73" spans="1:30" x14ac:dyDescent="0.25">
      <c r="C73" s="35" t="e" cm="1">
        <f t="array" ref="C73">SUM(LARGE(G73:Z73,{1,2,3}))</f>
        <v>#NUM!</v>
      </c>
      <c r="D73" s="35" t="s">
        <v>1064</v>
      </c>
      <c r="E73" s="34" t="s">
        <v>1065</v>
      </c>
      <c r="F73" s="32" t="s">
        <v>1075</v>
      </c>
      <c r="G73" s="32"/>
      <c r="I73" s="16"/>
      <c r="M73" s="16"/>
      <c r="N73" s="16"/>
      <c r="P73" s="16"/>
      <c r="Q73" s="16">
        <v>69.667000000000002</v>
      </c>
    </row>
    <row r="74" spans="1:30" x14ac:dyDescent="0.25">
      <c r="A74" s="22"/>
      <c r="B74" s="11" t="e" cm="1">
        <f t="array" ref="B74">SUM(LARGE(G74:Z74,{1,2,3,4}))</f>
        <v>#NUM!</v>
      </c>
      <c r="C74" s="35" t="e" cm="1">
        <f t="array" ref="C74">SUM(LARGE(G74:Z74,{1,2,3}))</f>
        <v>#NUM!</v>
      </c>
      <c r="D74" s="49" t="s">
        <v>511</v>
      </c>
      <c r="E74" s="34" t="s">
        <v>501</v>
      </c>
      <c r="F74" s="32" t="s">
        <v>521</v>
      </c>
      <c r="G74" s="20"/>
      <c r="H74" s="16"/>
      <c r="J74" s="11">
        <v>60.332999999999998</v>
      </c>
    </row>
    <row r="75" spans="1:30" x14ac:dyDescent="0.25">
      <c r="C75" s="35" t="e" cm="1">
        <f t="array" ref="C75">SUM(LARGE(G75:Z75,{1,2,3}))</f>
        <v>#NUM!</v>
      </c>
      <c r="D75" s="49" t="s">
        <v>512</v>
      </c>
      <c r="E75" s="34" t="s">
        <v>502</v>
      </c>
      <c r="F75" s="32" t="s">
        <v>522</v>
      </c>
      <c r="G75" s="20"/>
      <c r="H75" s="16"/>
      <c r="J75" s="11">
        <v>60.167000000000002</v>
      </c>
    </row>
    <row r="76" spans="1:30" x14ac:dyDescent="0.25">
      <c r="A76" s="4"/>
      <c r="B76" s="11" t="e" cm="1">
        <f t="array" ref="B76">SUM(LARGE(G76:Z76,{1,2,3,4}))</f>
        <v>#NUM!</v>
      </c>
      <c r="C76" s="35" t="e" cm="1">
        <f t="array" ref="C76">SUM(LARGE(G76:Z76,{1,2,3}))</f>
        <v>#NUM!</v>
      </c>
      <c r="D76" s="49" t="s">
        <v>205</v>
      </c>
      <c r="E76" s="34" t="s">
        <v>132</v>
      </c>
      <c r="F76" s="32" t="s">
        <v>133</v>
      </c>
      <c r="G76" s="20">
        <f>191/300*100</f>
        <v>63.666666666666671</v>
      </c>
      <c r="H76" s="16"/>
      <c r="M76" s="16"/>
      <c r="P76" s="16"/>
      <c r="R76" s="16"/>
    </row>
    <row r="77" spans="1:30" x14ac:dyDescent="0.25">
      <c r="C77" s="35" t="e" cm="1">
        <f t="array" ref="C77">SUM(LARGE(G77:Z77,{1,2,3}))</f>
        <v>#NUM!</v>
      </c>
      <c r="D77" s="49" t="s">
        <v>1086</v>
      </c>
      <c r="E77" s="34" t="s">
        <v>1087</v>
      </c>
      <c r="F77" s="32" t="s">
        <v>1097</v>
      </c>
      <c r="G77" s="20"/>
      <c r="H77" s="16"/>
      <c r="S77" s="11">
        <v>61.5</v>
      </c>
    </row>
    <row r="78" spans="1:30" x14ac:dyDescent="0.25">
      <c r="A78" s="22"/>
      <c r="B78" s="11" t="e" cm="1">
        <f t="array" ref="B78">SUM(LARGE(G78:Z78,{1,2,3,4}))</f>
        <v>#NUM!</v>
      </c>
      <c r="C78" s="35" t="e" cm="1">
        <f t="array" ref="C78">SUM(LARGE(G78:Z78,{1,2,3}))</f>
        <v>#NUM!</v>
      </c>
      <c r="D78" s="49">
        <v>648</v>
      </c>
      <c r="E78" s="34" t="s">
        <v>553</v>
      </c>
      <c r="F78" s="32" t="s">
        <v>554</v>
      </c>
      <c r="G78" s="20"/>
      <c r="H78" s="16"/>
      <c r="I78" s="11">
        <f>189/300*100</f>
        <v>63</v>
      </c>
      <c r="S78" s="16"/>
      <c r="V78" s="11"/>
      <c r="W78" s="14"/>
      <c r="X78" s="14"/>
      <c r="Y78" s="10"/>
      <c r="Z78" s="5"/>
      <c r="AA78" s="5"/>
      <c r="AB78" s="5"/>
      <c r="AC78" s="5"/>
      <c r="AD78" s="5"/>
    </row>
    <row r="79" spans="1:30" x14ac:dyDescent="0.25">
      <c r="A79" s="22"/>
      <c r="B79" s="11" t="e" cm="1">
        <f t="array" ref="B79">SUM(LARGE(G79:Z79,{1,2,3,4}))</f>
        <v>#NUM!</v>
      </c>
      <c r="C79" s="35" t="e" cm="1">
        <f t="array" ref="C79">SUM(LARGE(G79:Z79,{1,2,3}))</f>
        <v>#NUM!</v>
      </c>
      <c r="D79" s="49">
        <v>671</v>
      </c>
      <c r="E79" s="34" t="s">
        <v>543</v>
      </c>
      <c r="F79" s="32" t="s">
        <v>544</v>
      </c>
      <c r="G79" s="20"/>
      <c r="H79" s="16"/>
      <c r="I79" s="11">
        <f>195.5/300*100</f>
        <v>65.166666666666657</v>
      </c>
      <c r="K79" s="16"/>
      <c r="L79" s="16"/>
      <c r="M79" s="16"/>
      <c r="O79" s="16"/>
      <c r="P79" s="16"/>
      <c r="Q79" s="16"/>
      <c r="R79" s="16"/>
    </row>
    <row r="80" spans="1:30" x14ac:dyDescent="0.25">
      <c r="C80" s="35" t="e" cm="1">
        <f t="array" ref="C80">SUM(LARGE(G80:Z80,{1,2,3}))</f>
        <v>#NUM!</v>
      </c>
      <c r="D80" s="49" t="s">
        <v>1136</v>
      </c>
      <c r="E80" s="34" t="s">
        <v>1137</v>
      </c>
      <c r="F80" s="32" t="s">
        <v>1140</v>
      </c>
      <c r="G80" s="20"/>
      <c r="H80" s="16"/>
      <c r="L80" s="31"/>
      <c r="M80" s="31"/>
      <c r="P80" s="16"/>
      <c r="Q80" s="11">
        <v>63.667000000000002</v>
      </c>
    </row>
    <row r="81" spans="1:32" x14ac:dyDescent="0.25">
      <c r="C81" s="35" t="e" cm="1">
        <f t="array" ref="C81">SUM(LARGE(G81:Z81,{1,2,3}))</f>
        <v>#NUM!</v>
      </c>
      <c r="D81" s="49" t="s">
        <v>1090</v>
      </c>
      <c r="E81" s="34" t="s">
        <v>1091</v>
      </c>
      <c r="F81" s="32" t="s">
        <v>1099</v>
      </c>
      <c r="G81" s="20"/>
      <c r="H81" s="16"/>
      <c r="S81" s="11">
        <v>60.832999999999998</v>
      </c>
    </row>
    <row r="82" spans="1:32" x14ac:dyDescent="0.25">
      <c r="C82" s="35" t="e" cm="1">
        <f t="array" ref="C82">SUM(LARGE(G82:Z82,{1,2,3}))</f>
        <v>#NUM!</v>
      </c>
      <c r="D82" s="49" t="s">
        <v>965</v>
      </c>
      <c r="E82" s="34" t="s">
        <v>966</v>
      </c>
      <c r="F82" s="32" t="s">
        <v>971</v>
      </c>
      <c r="G82" s="20"/>
      <c r="O82" s="11">
        <v>59.167000000000002</v>
      </c>
    </row>
    <row r="83" spans="1:32" x14ac:dyDescent="0.25">
      <c r="A83" s="22"/>
      <c r="B83" s="11" t="e" cm="1">
        <f t="array" ref="B83">SUM(LARGE(G83:Z83,{1,2,3,4}))</f>
        <v>#NUM!</v>
      </c>
      <c r="C83" s="35" t="e" cm="1">
        <f t="array" ref="C83">SUM(LARGE(G83:Z83,{1,2,3}))</f>
        <v>#NUM!</v>
      </c>
      <c r="D83" s="49">
        <v>753</v>
      </c>
      <c r="E83" s="34" t="s">
        <v>542</v>
      </c>
      <c r="F83" s="32" t="s">
        <v>313</v>
      </c>
      <c r="G83" s="20"/>
      <c r="H83" s="16"/>
      <c r="I83" s="11">
        <f>202.5/300*100</f>
        <v>67.5</v>
      </c>
    </row>
    <row r="84" spans="1:32" x14ac:dyDescent="0.25">
      <c r="A84" s="4"/>
      <c r="B84" s="11" t="e" cm="1">
        <f t="array" ref="B84">SUM(LARGE(G84:Z84,{1,2,3,4}))</f>
        <v>#NUM!</v>
      </c>
      <c r="C84" s="35" t="e" cm="1">
        <f t="array" ref="C84">SUM(LARGE(G84:Z84,{1,2,3}))</f>
        <v>#NUM!</v>
      </c>
      <c r="D84" s="49" t="s">
        <v>208</v>
      </c>
      <c r="E84" s="34" t="s">
        <v>138</v>
      </c>
      <c r="F84" s="32" t="s">
        <v>139</v>
      </c>
      <c r="G84" s="20">
        <f>186.5/300*100</f>
        <v>62.166666666666671</v>
      </c>
      <c r="H84" s="16"/>
      <c r="K84" s="31"/>
      <c r="M84" s="31"/>
      <c r="O84" s="31"/>
      <c r="P84" s="31"/>
      <c r="R84" s="31"/>
      <c r="V84" s="13"/>
      <c r="W84" s="14"/>
      <c r="X84" s="14"/>
      <c r="Y84" s="10"/>
      <c r="Z84" s="5"/>
      <c r="AA84" s="5"/>
      <c r="AB84" s="5"/>
      <c r="AC84" s="5"/>
      <c r="AD84" s="5"/>
      <c r="AE84" s="8"/>
      <c r="AF84" s="8"/>
    </row>
    <row r="85" spans="1:32" x14ac:dyDescent="0.25">
      <c r="A85" s="4"/>
      <c r="B85" s="11" t="e" cm="1">
        <f t="array" ref="B85">SUM(LARGE(G85:Z85,{1,2,3,4}))</f>
        <v>#NUM!</v>
      </c>
      <c r="C85" s="35" t="e" cm="1">
        <f t="array" ref="C85">SUM(LARGE(G85:Z85,{1,2,3}))</f>
        <v>#NUM!</v>
      </c>
      <c r="D85" s="49" t="s">
        <v>200</v>
      </c>
      <c r="E85" s="34" t="s">
        <v>123</v>
      </c>
      <c r="F85" s="32" t="s">
        <v>124</v>
      </c>
      <c r="G85" s="20">
        <f>203/300*100</f>
        <v>67.666666666666657</v>
      </c>
      <c r="H85" s="16"/>
    </row>
    <row r="86" spans="1:32" x14ac:dyDescent="0.25">
      <c r="C86" s="35" t="e" cm="1">
        <f t="array" ref="C86">SUM(LARGE(G86:Z86,{1,2,3}))</f>
        <v>#NUM!</v>
      </c>
      <c r="D86" s="49" t="s">
        <v>802</v>
      </c>
      <c r="E86" s="34" t="s">
        <v>803</v>
      </c>
      <c r="F86" s="32" t="s">
        <v>804</v>
      </c>
      <c r="G86" s="20"/>
      <c r="M86" s="11">
        <v>61.332999999999998</v>
      </c>
    </row>
    <row r="87" spans="1:32" x14ac:dyDescent="0.25">
      <c r="C87" s="11" t="e" cm="1">
        <f t="array" ref="C87">SUM(LARGE(G87:Z87,{1,2,3}))</f>
        <v>#NUM!</v>
      </c>
      <c r="D87" s="35" t="s">
        <v>1068</v>
      </c>
      <c r="E87" s="34" t="s">
        <v>1069</v>
      </c>
      <c r="F87" s="32" t="s">
        <v>1077</v>
      </c>
      <c r="G87" s="32"/>
      <c r="I87" s="16"/>
      <c r="M87" s="16"/>
      <c r="N87" s="16"/>
      <c r="P87" s="16"/>
      <c r="Q87" s="16">
        <v>66.832999999999998</v>
      </c>
    </row>
    <row r="88" spans="1:32" x14ac:dyDescent="0.25">
      <c r="C88" s="11" t="e" cm="1">
        <f t="array" ref="C88">SUM(LARGE(G88:Z88,{1,2,3}))</f>
        <v>#NUM!</v>
      </c>
      <c r="D88" s="49" t="s">
        <v>869</v>
      </c>
      <c r="E88" s="34" t="s">
        <v>870</v>
      </c>
      <c r="F88" s="32" t="s">
        <v>871</v>
      </c>
      <c r="G88" s="20"/>
      <c r="H88" s="16"/>
      <c r="N88" s="11">
        <v>57.667000000000002</v>
      </c>
    </row>
    <row r="89" spans="1:32" x14ac:dyDescent="0.25">
      <c r="C89" s="11" t="e" cm="1">
        <f t="array" ref="C89">SUM(LARGE(G89:Z89,{1,2,3}))</f>
        <v>#NUM!</v>
      </c>
      <c r="D89" s="49" t="s">
        <v>872</v>
      </c>
      <c r="E89" s="34" t="s">
        <v>873</v>
      </c>
      <c r="F89" s="32" t="s">
        <v>874</v>
      </c>
      <c r="G89" s="20"/>
      <c r="H89" s="16"/>
      <c r="N89" s="11">
        <v>57.667000000000002</v>
      </c>
      <c r="Q89" s="16">
        <v>59.667000000000002</v>
      </c>
    </row>
    <row r="90" spans="1:32" x14ac:dyDescent="0.25">
      <c r="A90" s="4"/>
      <c r="B90" s="11" t="e" cm="1">
        <f t="array" ref="B90">SUM(LARGE(G90:Z90,{1,2,3,4}))</f>
        <v>#NUM!</v>
      </c>
      <c r="C90" s="11" t="e" cm="1">
        <f t="array" ref="C90">SUM(LARGE(G90:Z90,{1,2,3}))</f>
        <v>#NUM!</v>
      </c>
      <c r="D90" s="49" t="s">
        <v>214</v>
      </c>
      <c r="E90" s="34" t="s">
        <v>150</v>
      </c>
      <c r="F90" s="32" t="s">
        <v>151</v>
      </c>
      <c r="G90" s="20">
        <f>174/300*100</f>
        <v>57.999999999999993</v>
      </c>
      <c r="H90" s="16"/>
    </row>
    <row r="91" spans="1:32" x14ac:dyDescent="0.25">
      <c r="C91" s="11" t="e" cm="1">
        <f t="array" ref="C91">SUM(LARGE(G91:Z91,{1,2,3}))</f>
        <v>#NUM!</v>
      </c>
      <c r="D91" s="49" t="s">
        <v>1001</v>
      </c>
      <c r="E91" s="34" t="s">
        <v>1002</v>
      </c>
      <c r="F91" s="32" t="s">
        <v>1004</v>
      </c>
      <c r="G91" s="20"/>
      <c r="H91" s="16"/>
      <c r="R91" s="11">
        <v>64.332999999999998</v>
      </c>
    </row>
    <row r="92" spans="1:32" x14ac:dyDescent="0.25">
      <c r="C92" s="11" t="e" cm="1">
        <f t="array" ref="C92">SUM(LARGE(G92:Z92,{1,2,3}))</f>
        <v>#NUM!</v>
      </c>
      <c r="D92" s="49" t="s">
        <v>506</v>
      </c>
      <c r="E92" s="34" t="s">
        <v>496</v>
      </c>
      <c r="F92" s="32" t="s">
        <v>516</v>
      </c>
      <c r="G92" s="20"/>
      <c r="H92" s="16"/>
      <c r="J92" s="11">
        <v>65.332999999999998</v>
      </c>
    </row>
    <row r="93" spans="1:32" x14ac:dyDescent="0.25">
      <c r="C93" s="11" t="e" cm="1">
        <f t="array" ref="C93">SUM(LARGE(G93:Z93,{1,2,3}))</f>
        <v>#NUM!</v>
      </c>
      <c r="D93" s="35" t="s">
        <v>1060</v>
      </c>
      <c r="E93" s="34" t="s">
        <v>1061</v>
      </c>
      <c r="F93" s="32" t="s">
        <v>1073</v>
      </c>
      <c r="G93" s="32"/>
      <c r="I93" s="16"/>
      <c r="M93" s="16"/>
      <c r="N93" s="16"/>
      <c r="P93" s="16"/>
      <c r="Q93" s="16">
        <v>64.332999999999998</v>
      </c>
    </row>
    <row r="94" spans="1:32" x14ac:dyDescent="0.25">
      <c r="A94" s="4"/>
      <c r="B94" s="11" t="e" cm="1">
        <f t="array" ref="B94">SUM(LARGE(H94:Z94,{1,2,3,4}))</f>
        <v>#NUM!</v>
      </c>
      <c r="C94" s="11" t="e" cm="1">
        <f t="array" ref="C94">SUM(LARGE(G94:Z94,{1,2,3}))</f>
        <v>#NUM!</v>
      </c>
      <c r="D94" s="49" t="s">
        <v>509</v>
      </c>
      <c r="E94" s="34" t="s">
        <v>499</v>
      </c>
      <c r="F94" s="32" t="s">
        <v>519</v>
      </c>
      <c r="G94" s="20"/>
      <c r="H94" s="16"/>
      <c r="J94" s="11">
        <v>61.832999999999998</v>
      </c>
      <c r="L94" s="16"/>
      <c r="M94" s="16"/>
      <c r="O94" s="16"/>
      <c r="P94" s="16"/>
      <c r="R94" s="16"/>
      <c r="T94" s="29"/>
      <c r="U94" s="29"/>
      <c r="V94" s="11"/>
    </row>
    <row r="95" spans="1:32" x14ac:dyDescent="0.25">
      <c r="C95" s="11" t="e" cm="1">
        <f t="array" ref="C95">SUM(LARGE(G95:Z95,{1,2,3}))</f>
        <v>#NUM!</v>
      </c>
      <c r="D95" s="49" t="s">
        <v>866</v>
      </c>
      <c r="E95" s="34" t="s">
        <v>867</v>
      </c>
      <c r="F95" s="32" t="s">
        <v>868</v>
      </c>
      <c r="G95" s="20"/>
      <c r="H95" s="16"/>
      <c r="N95" s="11">
        <v>62.667000000000002</v>
      </c>
    </row>
    <row r="96" spans="1:32" x14ac:dyDescent="0.25">
      <c r="A96" s="4"/>
      <c r="B96" s="11"/>
      <c r="C96" s="11" t="e" cm="1">
        <f t="array" ref="C96">SUM(LARGE(G96:Z96,{1,2,3}))</f>
        <v>#NUM!</v>
      </c>
      <c r="D96" s="49" t="s">
        <v>216</v>
      </c>
      <c r="E96" s="34" t="s">
        <v>154</v>
      </c>
      <c r="F96" s="32" t="s">
        <v>155</v>
      </c>
      <c r="G96" s="20">
        <f>172/300*100</f>
        <v>57.333333333333336</v>
      </c>
      <c r="H96" s="16"/>
    </row>
  </sheetData>
  <sortState xmlns:xlrd2="http://schemas.microsoft.com/office/spreadsheetml/2017/richdata2" ref="A2:AO66">
    <sortCondition descending="1" ref="C2:C66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O83"/>
  <sheetViews>
    <sheetView showGridLines="0" zoomScale="160" zoomScaleNormal="160" workbookViewId="0">
      <pane ySplit="1" topLeftCell="A2" activePane="bottomLeft" state="frozen"/>
      <selection activeCell="G67" sqref="G67"/>
      <selection pane="bottomLeft" activeCell="A9" sqref="A9"/>
    </sheetView>
  </sheetViews>
  <sheetFormatPr defaultColWidth="9.140625" defaultRowHeight="15" x14ac:dyDescent="0.25"/>
  <cols>
    <col min="1" max="1" width="10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7" width="12.4257812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</v>
      </c>
      <c r="N1" s="27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71" t="s">
        <v>1193</v>
      </c>
      <c r="C2" s="35" cm="1">
        <f t="array" ref="C2">SUM(LARGE(G2:Z2,{1,2,3}))</f>
        <v>215</v>
      </c>
      <c r="D2" s="34" t="s">
        <v>819</v>
      </c>
      <c r="E2" s="49" t="s">
        <v>820</v>
      </c>
      <c r="F2" s="32" t="s">
        <v>314</v>
      </c>
      <c r="G2" s="32"/>
      <c r="M2" s="11">
        <v>76.332999999999998</v>
      </c>
      <c r="O2" s="11">
        <v>68</v>
      </c>
      <c r="P2" s="11">
        <v>67.5</v>
      </c>
      <c r="T2" s="29">
        <v>70.667000000000002</v>
      </c>
    </row>
    <row r="3" spans="1:41" x14ac:dyDescent="0.25">
      <c r="A3" s="52" t="s">
        <v>1196</v>
      </c>
      <c r="C3" s="35" cm="1">
        <f t="array" ref="C3">SUM(LARGE(G3:Z3,{1,2,3}))</f>
        <v>210.499</v>
      </c>
      <c r="D3" s="11" t="s">
        <v>1052</v>
      </c>
      <c r="E3" s="49" t="s">
        <v>1053</v>
      </c>
      <c r="F3" s="32" t="s">
        <v>1058</v>
      </c>
      <c r="G3" s="32"/>
      <c r="Q3" s="11">
        <v>71.332999999999998</v>
      </c>
      <c r="U3" s="11">
        <v>70.332999999999998</v>
      </c>
      <c r="V3" s="29">
        <v>68.832999999999998</v>
      </c>
    </row>
    <row r="4" spans="1:41" x14ac:dyDescent="0.25">
      <c r="A4" s="52" t="s">
        <v>1196</v>
      </c>
      <c r="B4" s="11" cm="1">
        <f t="array" ref="B4">SUM(LARGE(H4:Z4,{1,2,3,4}))</f>
        <v>278.16700000000003</v>
      </c>
      <c r="C4" s="35" cm="1">
        <f t="array" ref="C4">SUM(LARGE(G4:Z4,{1,2,3}))</f>
        <v>210.334</v>
      </c>
      <c r="D4" s="34" t="s">
        <v>287</v>
      </c>
      <c r="E4" s="49" t="s">
        <v>288</v>
      </c>
      <c r="F4" s="32" t="s">
        <v>305</v>
      </c>
      <c r="G4" s="32"/>
      <c r="H4" s="11">
        <v>68.667000000000002</v>
      </c>
      <c r="K4" s="11">
        <v>65.167000000000002</v>
      </c>
      <c r="P4" s="11">
        <v>67.832999999999998</v>
      </c>
      <c r="S4" s="11">
        <v>65</v>
      </c>
      <c r="T4" s="29">
        <v>69.167000000000002</v>
      </c>
      <c r="U4" s="11">
        <v>72.5</v>
      </c>
    </row>
    <row r="5" spans="1:41" x14ac:dyDescent="0.25">
      <c r="A5" s="71" t="s">
        <v>1193</v>
      </c>
      <c r="C5" s="35" cm="1">
        <f t="array" ref="C5">SUM(LARGE(G5:Z5,{1,2,3}))</f>
        <v>208.833</v>
      </c>
      <c r="D5" s="34" t="s">
        <v>878</v>
      </c>
      <c r="E5" s="49" t="s">
        <v>860</v>
      </c>
      <c r="F5" s="32" t="s">
        <v>879</v>
      </c>
      <c r="G5" s="32"/>
      <c r="N5" s="11">
        <v>71</v>
      </c>
      <c r="Q5" s="11">
        <v>72.832999999999998</v>
      </c>
      <c r="T5" s="29">
        <v>65</v>
      </c>
    </row>
    <row r="6" spans="1:41" x14ac:dyDescent="0.25">
      <c r="A6" s="52" t="s">
        <v>1196</v>
      </c>
      <c r="B6" s="11" cm="1">
        <f t="array" ref="B6">SUM(LARGE(G6:Z6,{1,2,3,4}))</f>
        <v>272.66700000000003</v>
      </c>
      <c r="C6" s="35" cm="1">
        <f t="array" ref="C6">SUM(LARGE(G6:Z6,{1,2,3}))</f>
        <v>206.667</v>
      </c>
      <c r="D6" s="34" t="s">
        <v>184</v>
      </c>
      <c r="E6" s="49" t="s">
        <v>87</v>
      </c>
      <c r="F6" s="32" t="s">
        <v>156</v>
      </c>
      <c r="G6" s="20">
        <v>70.5</v>
      </c>
      <c r="K6" s="11">
        <v>67.667000000000002</v>
      </c>
      <c r="N6" s="11">
        <v>66</v>
      </c>
      <c r="P6" s="11">
        <v>68.5</v>
      </c>
      <c r="S6" s="16"/>
      <c r="T6" s="29"/>
      <c r="U6" s="29"/>
    </row>
    <row r="7" spans="1:41" x14ac:dyDescent="0.25">
      <c r="A7" s="52" t="s">
        <v>1196</v>
      </c>
      <c r="B7" s="11" cm="1">
        <f t="array" ref="B7">SUM(LARGE(G7:Z7,{1,2,3,4}))</f>
        <v>271.66633333333334</v>
      </c>
      <c r="C7" s="35" cm="1">
        <f t="array" ref="C7">SUM(LARGE(G7:Z7,{1,2,3}))</f>
        <v>205.833</v>
      </c>
      <c r="D7" s="34" t="s">
        <v>190</v>
      </c>
      <c r="E7" s="49" t="s">
        <v>167</v>
      </c>
      <c r="F7" s="32" t="s">
        <v>168</v>
      </c>
      <c r="G7" s="20">
        <v>64.667000000000002</v>
      </c>
      <c r="I7" s="11">
        <f>197.5/300*100</f>
        <v>65.833333333333329</v>
      </c>
      <c r="M7" s="16"/>
      <c r="O7" s="11">
        <v>68.832999999999998</v>
      </c>
      <c r="P7" s="16"/>
      <c r="Q7" s="11">
        <v>63.667000000000002</v>
      </c>
      <c r="R7" s="16"/>
      <c r="S7" s="11">
        <v>67.667000000000002</v>
      </c>
      <c r="T7" s="29">
        <v>69.332999999999998</v>
      </c>
    </row>
    <row r="8" spans="1:41" x14ac:dyDescent="0.25">
      <c r="A8" s="52" t="s">
        <v>1196</v>
      </c>
      <c r="B8" s="11" cm="1">
        <f t="array" ref="B8">SUM(LARGE(G8:Z8,{1,2,3,4}))</f>
        <v>269.666</v>
      </c>
      <c r="C8" s="35" cm="1">
        <f t="array" ref="C8">SUM(LARGE(G8:Z8,{1,2,3}))</f>
        <v>203.833</v>
      </c>
      <c r="D8" s="34" t="s">
        <v>185</v>
      </c>
      <c r="E8" s="49" t="s">
        <v>157</v>
      </c>
      <c r="F8" s="32" t="s">
        <v>158</v>
      </c>
      <c r="G8" s="20">
        <v>67.667000000000002</v>
      </c>
      <c r="I8" s="11">
        <f>183/300*100</f>
        <v>61</v>
      </c>
      <c r="M8" s="11">
        <v>68.332999999999998</v>
      </c>
      <c r="N8" s="11">
        <v>65.832999999999998</v>
      </c>
      <c r="Q8" s="11">
        <v>62.332999999999998</v>
      </c>
      <c r="U8" s="11">
        <v>67.832999999999998</v>
      </c>
    </row>
    <row r="9" spans="1:41" x14ac:dyDescent="0.25">
      <c r="A9" s="52" t="s">
        <v>1196</v>
      </c>
      <c r="C9" s="35" cm="1">
        <f t="array" ref="C9">SUM(LARGE(G9:Z9,{1,2,3}))</f>
        <v>202.833</v>
      </c>
      <c r="D9" s="34" t="s">
        <v>1101</v>
      </c>
      <c r="E9" s="49" t="s">
        <v>1102</v>
      </c>
      <c r="F9" s="32" t="s">
        <v>1109</v>
      </c>
      <c r="G9" s="32"/>
      <c r="Q9" s="11">
        <v>64.332999999999998</v>
      </c>
      <c r="S9" s="11">
        <v>66</v>
      </c>
      <c r="T9" s="29">
        <v>66.332999999999998</v>
      </c>
      <c r="V9" s="29">
        <v>70.5</v>
      </c>
    </row>
    <row r="10" spans="1:41" x14ac:dyDescent="0.25">
      <c r="A10" s="52" t="s">
        <v>1196</v>
      </c>
      <c r="C10" s="35" cm="1">
        <f t="array" ref="C10">SUM(LARGE(G10:Z10,{1,2,3}))</f>
        <v>201.334</v>
      </c>
      <c r="D10" s="34" t="s">
        <v>1055</v>
      </c>
      <c r="E10" s="49" t="s">
        <v>1056</v>
      </c>
      <c r="F10" s="32" t="s">
        <v>1059</v>
      </c>
      <c r="G10" s="32"/>
      <c r="Q10" s="11">
        <v>66.667000000000002</v>
      </c>
      <c r="S10" s="11">
        <v>65</v>
      </c>
      <c r="U10" s="11">
        <v>69.667000000000002</v>
      </c>
      <c r="V10" s="29">
        <v>64.832999999999998</v>
      </c>
    </row>
    <row r="11" spans="1:41" x14ac:dyDescent="0.25">
      <c r="A11" s="52" t="s">
        <v>1196</v>
      </c>
      <c r="C11" s="35" cm="1">
        <f t="array" ref="C11">SUM(LARGE(G11:Z11,{1,2,3}))</f>
        <v>198</v>
      </c>
      <c r="D11" s="34" t="s">
        <v>208</v>
      </c>
      <c r="E11" s="49" t="s">
        <v>982</v>
      </c>
      <c r="F11" s="32" t="s">
        <v>139</v>
      </c>
      <c r="G11" s="32"/>
      <c r="P11" s="11">
        <v>59.667000000000002</v>
      </c>
      <c r="S11" s="11">
        <v>63.5</v>
      </c>
      <c r="U11" s="11">
        <v>65.5</v>
      </c>
      <c r="V11" s="29">
        <v>69</v>
      </c>
    </row>
    <row r="12" spans="1:41" x14ac:dyDescent="0.25">
      <c r="A12" s="52" t="s">
        <v>1196</v>
      </c>
      <c r="C12" s="35" cm="1">
        <f t="array" ref="C12">SUM(LARGE(G12:Z12,{1,2,3}))</f>
        <v>197.833</v>
      </c>
      <c r="D12" s="34" t="s">
        <v>959</v>
      </c>
      <c r="E12" s="49" t="s">
        <v>960</v>
      </c>
      <c r="F12" s="32" t="s">
        <v>962</v>
      </c>
      <c r="G12" s="32"/>
      <c r="M12" s="11">
        <v>65.167000000000002</v>
      </c>
      <c r="O12" s="11">
        <v>65.832999999999998</v>
      </c>
      <c r="T12" s="29">
        <v>66.832999999999998</v>
      </c>
    </row>
    <row r="13" spans="1:41" x14ac:dyDescent="0.25">
      <c r="A13" s="52" t="s">
        <v>1196</v>
      </c>
      <c r="B13" s="11" cm="1">
        <f t="array" ref="B13">SUM(LARGE(G13:Z13,{1,2,3,4}))</f>
        <v>261.33299999999997</v>
      </c>
      <c r="C13" s="35" cm="1">
        <f t="array" ref="C13">SUM(LARGE(G13:Z13,{1,2,3}))</f>
        <v>197.5</v>
      </c>
      <c r="D13" s="34" t="s">
        <v>192</v>
      </c>
      <c r="E13" s="49" t="s">
        <v>171</v>
      </c>
      <c r="F13" s="32" t="s">
        <v>172</v>
      </c>
      <c r="G13" s="20">
        <v>62.832999999999998</v>
      </c>
      <c r="I13" s="11">
        <f>204/300*100</f>
        <v>68</v>
      </c>
      <c r="J13" s="16"/>
      <c r="K13" s="16"/>
      <c r="M13" s="31"/>
      <c r="N13" s="11">
        <v>59.5</v>
      </c>
      <c r="O13" s="16"/>
      <c r="P13" s="16"/>
      <c r="Q13" s="11">
        <v>62.5</v>
      </c>
      <c r="T13" s="29">
        <v>63.832999999999998</v>
      </c>
      <c r="U13" s="11">
        <v>64.167000000000002</v>
      </c>
      <c r="V13" s="29">
        <v>65.332999999999998</v>
      </c>
    </row>
    <row r="14" spans="1:41" x14ac:dyDescent="0.25">
      <c r="A14" s="52" t="s">
        <v>1196</v>
      </c>
      <c r="C14" s="35" cm="1">
        <f t="array" ref="C14">SUM(LARGE(G14:Z14,{1,2,3}))</f>
        <v>196.666</v>
      </c>
      <c r="D14" s="34" t="s">
        <v>881</v>
      </c>
      <c r="E14" s="49" t="s">
        <v>882</v>
      </c>
      <c r="F14" s="32" t="s">
        <v>883</v>
      </c>
      <c r="G14" s="32"/>
      <c r="N14" s="11">
        <v>63.332999999999998</v>
      </c>
      <c r="Q14" s="11">
        <v>65.832999999999998</v>
      </c>
      <c r="V14" s="29">
        <v>67.5</v>
      </c>
    </row>
    <row r="15" spans="1:41" x14ac:dyDescent="0.25">
      <c r="A15" s="52" t="s">
        <v>1196</v>
      </c>
      <c r="B15" s="11" cm="1">
        <f t="array" ref="B15">SUM(LARGE(G15:Z15,{1,2,3,4}))</f>
        <v>256.16700000000003</v>
      </c>
      <c r="C15" s="35" cm="1">
        <f t="array" ref="C15">SUM(LARGE(G15:Z15,{1,2,3}))</f>
        <v>196</v>
      </c>
      <c r="D15" s="34" t="s">
        <v>187</v>
      </c>
      <c r="E15" s="49" t="s">
        <v>161</v>
      </c>
      <c r="F15" s="32" t="s">
        <v>162</v>
      </c>
      <c r="G15" s="20">
        <v>67.167000000000002</v>
      </c>
      <c r="I15" s="11">
        <f>195/300*100</f>
        <v>65</v>
      </c>
      <c r="N15" s="11">
        <v>63.832999999999998</v>
      </c>
      <c r="Q15" s="11">
        <v>60.167000000000002</v>
      </c>
    </row>
    <row r="16" spans="1:41" x14ac:dyDescent="0.25">
      <c r="A16" s="71" t="s">
        <v>1193</v>
      </c>
      <c r="C16" s="35" cm="1">
        <f t="array" ref="C16">SUM(LARGE(G16:Z16,{1,2,3}))</f>
        <v>195.667</v>
      </c>
      <c r="D16" s="34" t="s">
        <v>955</v>
      </c>
      <c r="E16" s="49" t="s">
        <v>956</v>
      </c>
      <c r="F16" s="32" t="s">
        <v>961</v>
      </c>
      <c r="G16" s="32"/>
      <c r="O16" s="11">
        <v>64.5</v>
      </c>
      <c r="T16" s="29">
        <v>60.667000000000002</v>
      </c>
      <c r="U16" s="11">
        <v>67.667000000000002</v>
      </c>
      <c r="V16" s="29">
        <v>63.5</v>
      </c>
    </row>
    <row r="17" spans="1:30" x14ac:dyDescent="0.25">
      <c r="A17" s="52" t="s">
        <v>1196</v>
      </c>
      <c r="C17" s="35" cm="1">
        <f t="array" ref="C17">SUM(LARGE(G17:Z17,{1,2,3}))</f>
        <v>195.167</v>
      </c>
      <c r="D17" s="34" t="s">
        <v>729</v>
      </c>
      <c r="E17" s="49" t="s">
        <v>730</v>
      </c>
      <c r="F17" s="32" t="s">
        <v>731</v>
      </c>
      <c r="G17" s="32"/>
      <c r="L17" s="11">
        <v>64.5</v>
      </c>
      <c r="M17" s="11">
        <v>63.5</v>
      </c>
      <c r="R17" s="11">
        <v>63.667000000000002</v>
      </c>
      <c r="S17" s="11">
        <v>67</v>
      </c>
    </row>
    <row r="18" spans="1:30" x14ac:dyDescent="0.25">
      <c r="A18" s="52" t="s">
        <v>1196</v>
      </c>
      <c r="B18" s="11" cm="1">
        <f t="array" ref="B18">SUM(LARGE(G18:Z18,{1,2,3,4}))</f>
        <v>258</v>
      </c>
      <c r="C18" s="35" cm="1">
        <f t="array" ref="C18">SUM(LARGE(G18:Z18,{1,2,3}))</f>
        <v>194.667</v>
      </c>
      <c r="D18" s="34" t="s">
        <v>297</v>
      </c>
      <c r="E18" s="49" t="s">
        <v>298</v>
      </c>
      <c r="F18" s="32" t="s">
        <v>310</v>
      </c>
      <c r="G18" s="32"/>
      <c r="H18" s="11">
        <v>63.332999999999998</v>
      </c>
      <c r="J18" s="11">
        <v>61</v>
      </c>
      <c r="L18" s="11">
        <v>58.167000000000002</v>
      </c>
      <c r="M18" s="11">
        <v>65.167000000000002</v>
      </c>
      <c r="R18" s="11">
        <v>62.832999999999998</v>
      </c>
      <c r="S18" s="11">
        <v>63.332999999999998</v>
      </c>
      <c r="V18" s="29">
        <v>66.167000000000002</v>
      </c>
    </row>
    <row r="19" spans="1:30" x14ac:dyDescent="0.25">
      <c r="A19" s="71" t="s">
        <v>1193</v>
      </c>
      <c r="C19" s="35" cm="1">
        <f t="array" ref="C19">SUM(LARGE(G19:Z19,{1,2,3}))</f>
        <v>194.334</v>
      </c>
      <c r="D19" s="34" t="s">
        <v>957</v>
      </c>
      <c r="E19" s="49" t="s">
        <v>958</v>
      </c>
      <c r="F19" s="32" t="s">
        <v>961</v>
      </c>
      <c r="G19" s="32"/>
      <c r="O19" s="11">
        <v>63.332999999999998</v>
      </c>
      <c r="T19" s="29">
        <v>65</v>
      </c>
      <c r="U19" s="11">
        <v>63.667000000000002</v>
      </c>
      <c r="V19" s="29">
        <v>65.667000000000002</v>
      </c>
    </row>
    <row r="20" spans="1:30" x14ac:dyDescent="0.25">
      <c r="A20" s="52" t="s">
        <v>1196</v>
      </c>
      <c r="C20" s="35" cm="1">
        <f t="array" ref="C20">SUM(LARGE(G20:Z20,{1,2,3}))</f>
        <v>194</v>
      </c>
      <c r="D20" s="34" t="s">
        <v>817</v>
      </c>
      <c r="E20" s="49" t="s">
        <v>818</v>
      </c>
      <c r="F20" s="32" t="s">
        <v>825</v>
      </c>
      <c r="G20" s="32"/>
      <c r="M20" s="11">
        <v>61.667000000000002</v>
      </c>
      <c r="P20" s="11">
        <v>64.167000000000002</v>
      </c>
      <c r="R20" s="11">
        <v>64</v>
      </c>
      <c r="T20" s="29">
        <v>61.332999999999998</v>
      </c>
      <c r="V20" s="29">
        <v>65.832999999999998</v>
      </c>
    </row>
    <row r="21" spans="1:30" x14ac:dyDescent="0.25">
      <c r="A21" s="71" t="s">
        <v>1193</v>
      </c>
      <c r="C21" s="35" cm="1">
        <f t="array" ref="C21">SUM(LARGE(G21:Z21,{1,2,3}))</f>
        <v>193.833</v>
      </c>
      <c r="D21" s="34" t="s">
        <v>732</v>
      </c>
      <c r="E21" s="49" t="s">
        <v>733</v>
      </c>
      <c r="F21" s="32" t="s">
        <v>734</v>
      </c>
      <c r="G21" s="32"/>
      <c r="L21" s="11">
        <v>68</v>
      </c>
      <c r="M21" s="11">
        <v>62.832999999999998</v>
      </c>
      <c r="P21" s="11">
        <v>63</v>
      </c>
    </row>
    <row r="22" spans="1:30" x14ac:dyDescent="0.25">
      <c r="A22" s="71" t="s">
        <v>1193</v>
      </c>
      <c r="B22" s="11" cm="1">
        <f t="array" ref="B22">SUM(LARGE(G22:Z22,{1,2,3,4}))</f>
        <v>255.33366666666666</v>
      </c>
      <c r="C22" s="35" cm="1">
        <f t="array" ref="C22">SUM(LARGE(G22:Z22,{1,2,3}))</f>
        <v>193.667</v>
      </c>
      <c r="D22" s="34" t="s">
        <v>183</v>
      </c>
      <c r="E22" s="49" t="s">
        <v>84</v>
      </c>
      <c r="F22" s="32" t="s">
        <v>179</v>
      </c>
      <c r="G22" s="20">
        <v>58.5</v>
      </c>
      <c r="H22" s="11">
        <v>56.167000000000002</v>
      </c>
      <c r="I22" s="11">
        <f>185/300*100</f>
        <v>61.666666666666671</v>
      </c>
      <c r="K22" s="11">
        <v>63.5</v>
      </c>
      <c r="M22" s="11">
        <v>63</v>
      </c>
      <c r="P22" s="11">
        <v>67.167000000000002</v>
      </c>
      <c r="T22" s="30"/>
      <c r="U22" s="30"/>
    </row>
    <row r="23" spans="1:30" x14ac:dyDescent="0.25">
      <c r="A23" s="52" t="s">
        <v>1196</v>
      </c>
      <c r="B23" s="11" cm="1">
        <f t="array" ref="B23">SUM(LARGE(G23:Z23,{1,2,3,4}))</f>
        <v>254.166</v>
      </c>
      <c r="C23" s="35" cm="1">
        <f t="array" ref="C23">SUM(LARGE(G23:Z23,{1,2,3}))</f>
        <v>193.333</v>
      </c>
      <c r="D23" s="34" t="s">
        <v>196</v>
      </c>
      <c r="E23" s="49" t="s">
        <v>177</v>
      </c>
      <c r="F23" s="32" t="s">
        <v>178</v>
      </c>
      <c r="G23" s="20">
        <v>60.832999999999998</v>
      </c>
      <c r="L23" s="31"/>
      <c r="M23" s="31"/>
      <c r="N23" s="11">
        <v>62.332999999999998</v>
      </c>
      <c r="Q23" s="11">
        <v>65.167000000000002</v>
      </c>
      <c r="U23" s="11">
        <v>65.832999999999998</v>
      </c>
    </row>
    <row r="24" spans="1:30" x14ac:dyDescent="0.25">
      <c r="A24" s="71" t="s">
        <v>1193</v>
      </c>
      <c r="B24" s="11" t="e" cm="1">
        <f t="array" ref="B24">SUM(LARGE(G24:Z24,{1,2,3,4}))</f>
        <v>#NUM!</v>
      </c>
      <c r="C24" s="35" cm="1">
        <f t="array" ref="C24">SUM(LARGE(G24:Z24,{1,2,3}))</f>
        <v>192.99933333333334</v>
      </c>
      <c r="D24" s="11" t="s">
        <v>1057</v>
      </c>
      <c r="E24" s="49" t="s">
        <v>32</v>
      </c>
      <c r="F24" s="32" t="s">
        <v>595</v>
      </c>
      <c r="G24" s="20"/>
      <c r="I24" s="11">
        <f>196/300*100</f>
        <v>65.333333333333329</v>
      </c>
      <c r="L24" s="16"/>
      <c r="M24" s="16"/>
      <c r="O24" s="16"/>
      <c r="P24" s="16"/>
      <c r="Q24" s="11">
        <v>64.832999999999998</v>
      </c>
      <c r="S24" s="11">
        <v>62.832999999999998</v>
      </c>
      <c r="T24" s="29"/>
      <c r="U24" s="29"/>
    </row>
    <row r="25" spans="1:30" x14ac:dyDescent="0.25">
      <c r="A25" s="71" t="s">
        <v>1193</v>
      </c>
      <c r="B25" s="11" t="e" cm="1">
        <f t="array" ref="B25">SUM(LARGE(G25:Z25,{1,2,3,4}))</f>
        <v>#NUM!</v>
      </c>
      <c r="C25" s="35" cm="1">
        <f t="array" ref="C25">SUM(LARGE(G25:Z25,{1,2,3}))</f>
        <v>192.667</v>
      </c>
      <c r="D25" s="34" t="s">
        <v>630</v>
      </c>
      <c r="E25" s="49" t="s">
        <v>631</v>
      </c>
      <c r="F25" s="32" t="s">
        <v>632</v>
      </c>
      <c r="G25" s="32"/>
      <c r="K25" s="11">
        <v>64.5</v>
      </c>
      <c r="L25" s="11">
        <v>65</v>
      </c>
      <c r="P25" s="11">
        <v>63.167000000000002</v>
      </c>
      <c r="S25" s="16"/>
      <c r="V25" s="11"/>
      <c r="W25" s="14"/>
      <c r="X25" s="14"/>
      <c r="Y25" s="10"/>
      <c r="Z25" s="5"/>
      <c r="AA25" s="5"/>
      <c r="AB25" s="5"/>
      <c r="AC25" s="5"/>
      <c r="AD25" s="5"/>
    </row>
    <row r="26" spans="1:30" x14ac:dyDescent="0.25">
      <c r="A26" s="73" t="s">
        <v>1195</v>
      </c>
      <c r="B26" s="11"/>
      <c r="C26" s="35" cm="1">
        <f t="array" ref="C26">SUM(LARGE(G26:Z26,{1,2,3}))</f>
        <v>191.66666666666669</v>
      </c>
      <c r="D26" s="34" t="s">
        <v>191</v>
      </c>
      <c r="E26" s="49" t="s">
        <v>169</v>
      </c>
      <c r="F26" s="32" t="s">
        <v>170</v>
      </c>
      <c r="G26" s="20">
        <v>63</v>
      </c>
      <c r="I26" s="11">
        <f>191/300*100</f>
        <v>63.666666666666671</v>
      </c>
      <c r="M26" s="11">
        <v>58.832999999999998</v>
      </c>
      <c r="N26" s="11">
        <v>64.167000000000002</v>
      </c>
      <c r="Q26" s="11">
        <v>63.832999999999998</v>
      </c>
    </row>
    <row r="27" spans="1:30" x14ac:dyDescent="0.25">
      <c r="A27" s="74" t="s">
        <v>1197</v>
      </c>
      <c r="B27" s="11" cm="1">
        <f t="array" ref="B27">SUM(LARGE(G27:Z27,{1,2,3,4}))</f>
        <v>251.5</v>
      </c>
      <c r="C27" s="11" cm="1">
        <f t="array" ref="C27">SUM(LARGE(G27:Z27,{1,2,3}))</f>
        <v>191.5</v>
      </c>
      <c r="D27" s="34" t="s">
        <v>186</v>
      </c>
      <c r="E27" s="49" t="s">
        <v>159</v>
      </c>
      <c r="F27" s="32" t="s">
        <v>160</v>
      </c>
      <c r="G27" s="20">
        <v>67.167000000000002</v>
      </c>
      <c r="I27" s="11">
        <f>178.5/300*100</f>
        <v>59.5</v>
      </c>
      <c r="N27" s="11">
        <v>59.167000000000002</v>
      </c>
      <c r="P27" s="11">
        <v>63.832999999999998</v>
      </c>
      <c r="Q27" s="11">
        <v>60</v>
      </c>
      <c r="T27" s="29">
        <v>60.5</v>
      </c>
    </row>
    <row r="28" spans="1:30" x14ac:dyDescent="0.25">
      <c r="A28" s="74" t="s">
        <v>1197</v>
      </c>
      <c r="C28" s="11" cm="1">
        <f t="array" ref="C28">SUM(LARGE(G28:Z28,{1,2,3}))</f>
        <v>191.333</v>
      </c>
      <c r="D28" s="34" t="s">
        <v>738</v>
      </c>
      <c r="E28" s="49" t="s">
        <v>739</v>
      </c>
      <c r="F28" s="32" t="s">
        <v>740</v>
      </c>
      <c r="G28" s="32"/>
      <c r="L28" s="11">
        <v>64.332999999999998</v>
      </c>
      <c r="M28" s="11">
        <v>62.667000000000002</v>
      </c>
      <c r="O28" s="11">
        <v>61.832999999999998</v>
      </c>
      <c r="R28" s="11">
        <v>64.332999999999998</v>
      </c>
    </row>
    <row r="29" spans="1:30" x14ac:dyDescent="0.25">
      <c r="A29" s="72" t="s">
        <v>1194</v>
      </c>
      <c r="B29" s="11" cm="1">
        <f t="array" ref="B29">SUM(LARGE(G29:Z29,{1,2,3,4}))</f>
        <v>249.33366666666666</v>
      </c>
      <c r="C29" s="11" cm="1">
        <f t="array" ref="C29">SUM(LARGE(G29:Z29,{1,2,3}))</f>
        <v>189.667</v>
      </c>
      <c r="D29" s="34" t="s">
        <v>200</v>
      </c>
      <c r="E29" s="49" t="s">
        <v>123</v>
      </c>
      <c r="F29" s="32" t="s">
        <v>124</v>
      </c>
      <c r="G29" s="20"/>
      <c r="I29" s="11">
        <f>179/300*100</f>
        <v>59.666666666666671</v>
      </c>
      <c r="M29" s="11">
        <v>62.5</v>
      </c>
      <c r="N29" s="11">
        <v>59.667000000000002</v>
      </c>
      <c r="O29" s="11">
        <v>67.5</v>
      </c>
    </row>
    <row r="30" spans="1:30" x14ac:dyDescent="0.25">
      <c r="A30" s="73" t="s">
        <v>1195</v>
      </c>
      <c r="C30" s="11" cm="1">
        <f t="array" ref="C30">SUM(LARGE(G30:Z30,{1,2,3}))</f>
        <v>189</v>
      </c>
      <c r="D30" s="34" t="s">
        <v>1105</v>
      </c>
      <c r="E30" s="49" t="s">
        <v>1106</v>
      </c>
      <c r="F30" s="32" t="s">
        <v>1111</v>
      </c>
      <c r="G30" s="32"/>
      <c r="S30" s="11">
        <v>63.167000000000002</v>
      </c>
      <c r="T30" s="29">
        <v>60.5</v>
      </c>
      <c r="U30" s="11">
        <v>62.832999999999998</v>
      </c>
      <c r="V30" s="29">
        <v>63</v>
      </c>
    </row>
    <row r="31" spans="1:30" x14ac:dyDescent="0.25">
      <c r="A31" s="4"/>
      <c r="B31" s="11" cm="1">
        <f t="array" ref="B31">SUM(LARGE(G31:Z31,{1,2,3,4}))</f>
        <v>245.66633333333334</v>
      </c>
      <c r="C31" s="11" cm="1">
        <f t="array" ref="C31">SUM(LARGE(G31:Z31,{1,2,3}))</f>
        <v>188.66633333333334</v>
      </c>
      <c r="D31" s="34" t="s">
        <v>198</v>
      </c>
      <c r="E31" s="49" t="s">
        <v>84</v>
      </c>
      <c r="F31" s="32" t="s">
        <v>182</v>
      </c>
      <c r="G31" s="20">
        <v>55.167000000000002</v>
      </c>
      <c r="I31" s="11">
        <f>191.5/300*100</f>
        <v>63.833333333333329</v>
      </c>
      <c r="R31" s="11">
        <v>57</v>
      </c>
      <c r="S31" s="11">
        <v>60.832999999999998</v>
      </c>
      <c r="T31" s="29">
        <v>64</v>
      </c>
    </row>
    <row r="32" spans="1:30" x14ac:dyDescent="0.25">
      <c r="A32" s="4"/>
      <c r="B32" s="11" cm="1">
        <f t="array" ref="B32">SUM(LARGE(H32:Z32,{1,2,3,4}))</f>
        <v>246.167</v>
      </c>
      <c r="C32" s="11" cm="1">
        <f t="array" ref="C32">SUM(LARGE(G32:Z32,{1,2,3}))</f>
        <v>188.5</v>
      </c>
      <c r="D32" s="34" t="s">
        <v>633</v>
      </c>
      <c r="E32" s="49" t="s">
        <v>634</v>
      </c>
      <c r="F32" s="32" t="s">
        <v>635</v>
      </c>
      <c r="G32" s="32"/>
      <c r="K32" s="11">
        <v>63</v>
      </c>
      <c r="L32" s="16"/>
      <c r="M32" s="11">
        <v>57.667000000000002</v>
      </c>
      <c r="O32" s="16"/>
      <c r="P32" s="16"/>
      <c r="R32" s="11">
        <v>65</v>
      </c>
      <c r="T32" s="29">
        <v>60.5</v>
      </c>
    </row>
    <row r="33" spans="1:32" x14ac:dyDescent="0.25">
      <c r="A33" s="4"/>
      <c r="B33" s="11" t="e" cm="1">
        <f t="array" ref="B33">SUM(LARGE(G33:Z33,{1,2,3,4}))</f>
        <v>#NUM!</v>
      </c>
      <c r="C33" s="11" cm="1">
        <f t="array" ref="C33">SUM(LARGE(G33:Z33,{1,2,3}))</f>
        <v>188</v>
      </c>
      <c r="D33" s="34" t="s">
        <v>295</v>
      </c>
      <c r="E33" s="49" t="s">
        <v>296</v>
      </c>
      <c r="F33" s="32" t="s">
        <v>309</v>
      </c>
      <c r="G33" s="32"/>
      <c r="H33" s="11">
        <v>64.5</v>
      </c>
      <c r="K33" s="11">
        <v>57.332999999999998</v>
      </c>
      <c r="L33" s="31"/>
      <c r="M33" s="31"/>
      <c r="T33" s="29">
        <v>66.167000000000002</v>
      </c>
    </row>
    <row r="34" spans="1:32" x14ac:dyDescent="0.25">
      <c r="A34" s="4"/>
      <c r="B34" s="11" cm="1">
        <f t="array" ref="B34">SUM(LARGE(G34:Z34,{1,2,3,4}))</f>
        <v>246.667</v>
      </c>
      <c r="C34" s="11" cm="1">
        <f t="array" ref="C34">SUM(LARGE(G34:Z34,{1,2,3}))</f>
        <v>187.667</v>
      </c>
      <c r="D34" s="34" t="s">
        <v>303</v>
      </c>
      <c r="E34" s="49" t="s">
        <v>304</v>
      </c>
      <c r="F34" s="32" t="s">
        <v>314</v>
      </c>
      <c r="G34" s="32"/>
      <c r="H34" s="11">
        <v>59</v>
      </c>
      <c r="J34" s="11">
        <v>65</v>
      </c>
      <c r="K34" s="11">
        <v>61</v>
      </c>
      <c r="T34" s="29">
        <v>61.667000000000002</v>
      </c>
      <c r="V34" s="11"/>
    </row>
    <row r="35" spans="1:32" x14ac:dyDescent="0.25">
      <c r="A35" s="4"/>
      <c r="B35" s="11" t="e" cm="1">
        <f t="array" ref="B35">SUM(LARGE(G35:Z35,{1,2,3,4}))</f>
        <v>#NUM!</v>
      </c>
      <c r="C35" s="11" cm="1">
        <f t="array" ref="C35">SUM(LARGE(G35:Z35,{1,2,3}))</f>
        <v>186.334</v>
      </c>
      <c r="D35" s="34" t="s">
        <v>293</v>
      </c>
      <c r="E35" s="49" t="s">
        <v>294</v>
      </c>
      <c r="F35" s="32" t="s">
        <v>308</v>
      </c>
      <c r="G35" s="32"/>
      <c r="H35" s="11">
        <v>66.167000000000002</v>
      </c>
      <c r="L35" s="11">
        <v>64.167000000000002</v>
      </c>
      <c r="M35" s="31"/>
      <c r="R35" s="11">
        <v>56</v>
      </c>
    </row>
    <row r="36" spans="1:32" x14ac:dyDescent="0.25">
      <c r="C36" s="11" cm="1">
        <f t="array" ref="C36">SUM(LARGE(G36:Z36,{1,2,3}))</f>
        <v>186.166</v>
      </c>
      <c r="D36" s="34" t="s">
        <v>735</v>
      </c>
      <c r="E36" s="49" t="s">
        <v>736</v>
      </c>
      <c r="F36" s="32" t="s">
        <v>737</v>
      </c>
      <c r="G36" s="49"/>
      <c r="H36" s="20"/>
      <c r="I36" s="20"/>
      <c r="L36" s="11">
        <v>60.332999999999998</v>
      </c>
      <c r="O36" s="11">
        <v>61.5</v>
      </c>
      <c r="T36" s="29">
        <v>64.332999999999998</v>
      </c>
    </row>
    <row r="37" spans="1:32" x14ac:dyDescent="0.25">
      <c r="B37" s="11" cm="1">
        <f t="array" ref="B37">SUM(LARGE(G37:Z37,{1,2,3,4}))</f>
        <v>240.5</v>
      </c>
      <c r="C37" s="11" cm="1">
        <f t="array" ref="C37">SUM(LARGE(G37:Z37,{1,2,3}))</f>
        <v>186</v>
      </c>
      <c r="D37" s="34" t="s">
        <v>483</v>
      </c>
      <c r="E37" s="49" t="s">
        <v>474</v>
      </c>
      <c r="F37" s="32" t="s">
        <v>492</v>
      </c>
      <c r="G37" s="49"/>
      <c r="H37" s="20"/>
      <c r="I37" s="20"/>
      <c r="J37" s="11">
        <v>54.5</v>
      </c>
      <c r="K37" s="11">
        <v>60.5</v>
      </c>
      <c r="P37" s="11">
        <v>63.667000000000002</v>
      </c>
      <c r="T37" s="29">
        <v>61.832999999999998</v>
      </c>
      <c r="U37" s="29"/>
      <c r="V37" s="14"/>
      <c r="W37" s="14"/>
      <c r="X37" s="14"/>
      <c r="Y37" s="10"/>
      <c r="Z37" s="5"/>
      <c r="AA37" s="5"/>
      <c r="AB37" s="5"/>
      <c r="AC37" s="5"/>
      <c r="AD37" s="5"/>
      <c r="AE37" s="8"/>
      <c r="AF37" s="8"/>
    </row>
    <row r="38" spans="1:32" x14ac:dyDescent="0.25">
      <c r="A38" s="22"/>
      <c r="B38" s="11" cm="1">
        <f t="array" ref="B38">SUM(LARGE(G38:Z38,{1,2,3,4}))</f>
        <v>242.167</v>
      </c>
      <c r="C38" s="11" cm="1">
        <f t="array" ref="C38">SUM(LARGE(G38:Z38,{1,2,3}))</f>
        <v>184.5</v>
      </c>
      <c r="D38" s="34" t="s">
        <v>482</v>
      </c>
      <c r="E38" s="49" t="s">
        <v>473</v>
      </c>
      <c r="F38" s="32" t="s">
        <v>491</v>
      </c>
      <c r="G38" s="49"/>
      <c r="H38" s="20"/>
      <c r="I38" s="20"/>
      <c r="J38" s="11">
        <v>57.667000000000002</v>
      </c>
      <c r="L38" s="11">
        <v>66.667000000000002</v>
      </c>
      <c r="M38" s="11">
        <v>57.667000000000002</v>
      </c>
      <c r="R38" s="11">
        <v>57.832999999999998</v>
      </c>
      <c r="S38" s="11">
        <v>60</v>
      </c>
    </row>
    <row r="39" spans="1:32" x14ac:dyDescent="0.25">
      <c r="A39" s="4"/>
      <c r="B39" s="11" t="e" cm="1">
        <f t="array" ref="B39">SUM(LARGE(G39:Z39,{1,2,3,4}))</f>
        <v>#NUM!</v>
      </c>
      <c r="C39" s="11" cm="1">
        <f t="array" ref="C39">SUM(LARGE(G39:Z39,{1,2,3}))</f>
        <v>182.167</v>
      </c>
      <c r="D39" s="34" t="s">
        <v>188</v>
      </c>
      <c r="E39" s="49" t="s">
        <v>163</v>
      </c>
      <c r="F39" s="32" t="s">
        <v>164</v>
      </c>
      <c r="G39" s="35">
        <v>66</v>
      </c>
      <c r="H39" s="20"/>
      <c r="I39" s="20"/>
      <c r="J39" s="16"/>
      <c r="K39" s="11">
        <v>56</v>
      </c>
      <c r="M39" s="16"/>
      <c r="O39" s="11">
        <v>60.167000000000002</v>
      </c>
      <c r="P39" s="16"/>
      <c r="Q39" s="16"/>
      <c r="R39" s="16"/>
      <c r="S39" s="16"/>
    </row>
    <row r="40" spans="1:32" x14ac:dyDescent="0.25">
      <c r="A40" s="4"/>
      <c r="B40" s="11" cm="1">
        <f t="array" ref="B40">SUM(LARGE(G40:Z40,{1,2,3,4}))</f>
        <v>241</v>
      </c>
      <c r="C40" s="11" cm="1">
        <f t="array" ref="C40">SUM(LARGE(G40:Z40,{1,2,3}))</f>
        <v>181.833</v>
      </c>
      <c r="D40" s="34" t="s">
        <v>195</v>
      </c>
      <c r="E40" s="49" t="s">
        <v>175</v>
      </c>
      <c r="F40" s="32" t="s">
        <v>176</v>
      </c>
      <c r="G40" s="35">
        <v>60.832999999999998</v>
      </c>
      <c r="H40" s="20"/>
      <c r="I40" s="20"/>
      <c r="K40" s="11">
        <v>59.5</v>
      </c>
      <c r="L40" s="11">
        <v>61.5</v>
      </c>
      <c r="M40" s="16"/>
      <c r="N40" s="11">
        <v>59.167000000000002</v>
      </c>
      <c r="P40" s="11">
        <v>57.832999999999998</v>
      </c>
      <c r="Q40" s="16"/>
      <c r="R40" s="16"/>
    </row>
    <row r="41" spans="1:32" x14ac:dyDescent="0.25">
      <c r="C41" s="11" cm="1">
        <f t="array" ref="C41">SUM(LARGE(G41:Z41,{1,2,3}))</f>
        <v>180.167</v>
      </c>
      <c r="D41" s="34" t="s">
        <v>479</v>
      </c>
      <c r="E41" s="49" t="s">
        <v>426</v>
      </c>
      <c r="F41" s="32" t="s">
        <v>488</v>
      </c>
      <c r="G41" s="49"/>
      <c r="H41" s="20"/>
      <c r="I41" s="20"/>
      <c r="J41" s="11">
        <v>58.832999999999998</v>
      </c>
      <c r="O41" s="11">
        <v>60.167000000000002</v>
      </c>
      <c r="R41" s="11">
        <v>56.167000000000002</v>
      </c>
      <c r="T41" s="29">
        <v>58.832999999999998</v>
      </c>
      <c r="U41" s="11">
        <v>60</v>
      </c>
      <c r="V41" s="29">
        <v>60</v>
      </c>
    </row>
    <row r="42" spans="1:32" x14ac:dyDescent="0.25">
      <c r="A42" s="4"/>
      <c r="B42" s="11" t="e" cm="1">
        <f t="array" ref="B42">SUM(LARGE(H42:Z42,{1,2,3,4}))</f>
        <v>#NUM!</v>
      </c>
      <c r="C42" s="11" cm="1">
        <f t="array" ref="C42">SUM(LARGE(G42:Z42,{1,2,3}))</f>
        <v>180.166</v>
      </c>
      <c r="D42" s="34" t="s">
        <v>302</v>
      </c>
      <c r="E42" s="49" t="s">
        <v>296</v>
      </c>
      <c r="F42" s="32" t="s">
        <v>313</v>
      </c>
      <c r="G42" s="49"/>
      <c r="H42" s="20">
        <v>59.5</v>
      </c>
      <c r="I42" s="33"/>
      <c r="K42" s="11">
        <v>58.832999999999998</v>
      </c>
      <c r="L42" s="31"/>
      <c r="P42" s="16"/>
      <c r="Q42" s="16"/>
      <c r="T42" s="29">
        <v>61.832999999999998</v>
      </c>
    </row>
    <row r="43" spans="1:32" x14ac:dyDescent="0.25">
      <c r="A43" s="4"/>
      <c r="B43" s="11" t="e" cm="1">
        <f t="array" ref="B43">SUM(LARGE(G43:Z43,{1,2,3,4}))</f>
        <v>#NUM!</v>
      </c>
      <c r="C43" s="11" cm="1">
        <f t="array" ref="C43">SUM(LARGE(G43:Z43,{1,2,3}))</f>
        <v>178.5</v>
      </c>
      <c r="D43" s="34" t="s">
        <v>194</v>
      </c>
      <c r="E43" s="49" t="s">
        <v>126</v>
      </c>
      <c r="F43" s="32" t="s">
        <v>174</v>
      </c>
      <c r="G43" s="35">
        <v>61</v>
      </c>
      <c r="H43" s="20"/>
      <c r="I43" s="20"/>
      <c r="N43" s="11">
        <v>58.5</v>
      </c>
      <c r="Q43" s="11">
        <v>59</v>
      </c>
      <c r="V43" s="11"/>
    </row>
    <row r="44" spans="1:32" x14ac:dyDescent="0.25">
      <c r="A44" s="22"/>
      <c r="B44" s="11" t="e" cm="1">
        <f t="array" ref="B44">SUM(LARGE(F44:Z44,{1,2,3,4}))</f>
        <v>#NUM!</v>
      </c>
      <c r="C44" s="11" cm="1">
        <f t="array" ref="C44">SUM(LARGE(G44:Z44,{1,2,3}))</f>
        <v>175.667</v>
      </c>
      <c r="D44" s="34" t="s">
        <v>723</v>
      </c>
      <c r="E44" s="49" t="s">
        <v>724</v>
      </c>
      <c r="F44" s="32" t="s">
        <v>725</v>
      </c>
      <c r="G44" s="49"/>
      <c r="H44" s="20"/>
      <c r="I44" s="20"/>
      <c r="L44" s="11">
        <v>58.832999999999998</v>
      </c>
      <c r="M44" s="11">
        <v>57.167000000000002</v>
      </c>
      <c r="N44" s="11">
        <v>59.667000000000002</v>
      </c>
      <c r="O44" s="16"/>
      <c r="P44" s="16"/>
      <c r="Q44" s="16"/>
      <c r="R44" s="16"/>
    </row>
    <row r="45" spans="1:32" x14ac:dyDescent="0.25">
      <c r="A45" s="4"/>
      <c r="B45" s="20" t="e" cm="1">
        <f t="array" ref="B45">SUM(LARGE(G45:Z45,{1,2,3,4}))</f>
        <v>#NUM!</v>
      </c>
      <c r="C45" s="35" t="e" cm="1">
        <f t="array" ref="C45">SUM(LARGE(G45:Z45,{1,2,3}))</f>
        <v>#NUM!</v>
      </c>
      <c r="D45" s="49" t="s">
        <v>193</v>
      </c>
      <c r="E45" s="32" t="s">
        <v>152</v>
      </c>
      <c r="F45" s="32" t="s">
        <v>173</v>
      </c>
      <c r="G45" s="11">
        <v>61.832999999999998</v>
      </c>
      <c r="H45" s="41"/>
      <c r="I45" s="41"/>
      <c r="K45" s="31"/>
      <c r="M45" s="31"/>
      <c r="O45" s="31"/>
      <c r="P45" s="31"/>
      <c r="R45" s="31"/>
      <c r="V45" s="13"/>
      <c r="W45" s="14"/>
      <c r="X45" s="14"/>
      <c r="Y45" s="10"/>
      <c r="Z45" s="5"/>
      <c r="AA45" s="5"/>
      <c r="AB45" s="5"/>
      <c r="AC45" s="5"/>
      <c r="AD45" s="5"/>
      <c r="AE45" s="8"/>
      <c r="AF45" s="8"/>
    </row>
    <row r="46" spans="1:32" x14ac:dyDescent="0.25">
      <c r="B46" s="37"/>
      <c r="C46" s="35" t="e" cm="1">
        <f t="array" ref="C46">SUM(LARGE(G46:Z46,{1,2,3}))</f>
        <v>#NUM!</v>
      </c>
      <c r="D46" s="49" t="s">
        <v>884</v>
      </c>
      <c r="E46" s="32" t="s">
        <v>885</v>
      </c>
      <c r="F46" s="32" t="s">
        <v>886</v>
      </c>
      <c r="G46" s="34"/>
      <c r="H46" s="41"/>
      <c r="I46" s="41"/>
      <c r="L46" s="31"/>
      <c r="N46" s="11">
        <v>59.332999999999998</v>
      </c>
      <c r="Q46" s="11">
        <v>63.667000000000002</v>
      </c>
    </row>
    <row r="47" spans="1:32" x14ac:dyDescent="0.25">
      <c r="A47" s="4"/>
      <c r="B47" s="20" t="e" cm="1">
        <f t="array" ref="B47">SUM(LARGE(G47:Z47,{1,2,3,4}))</f>
        <v>#NUM!</v>
      </c>
      <c r="C47" s="35" t="e" cm="1">
        <f t="array" ref="C47">SUM(LARGE(G47:Z47,{1,2,3}))</f>
        <v>#NUM!</v>
      </c>
      <c r="D47" s="49" t="s">
        <v>475</v>
      </c>
      <c r="E47" s="32" t="s">
        <v>467</v>
      </c>
      <c r="F47" s="32" t="s">
        <v>484</v>
      </c>
      <c r="G47" s="34"/>
      <c r="J47" s="11">
        <v>68</v>
      </c>
      <c r="L47" s="31"/>
      <c r="M47" s="31"/>
      <c r="V47" s="11"/>
    </row>
    <row r="48" spans="1:32" x14ac:dyDescent="0.25">
      <c r="C48" s="35" t="e" cm="1">
        <f t="array" ref="C48">SUM(LARGE(G48:Z48,{1,2,3}))</f>
        <v>#NUM!</v>
      </c>
      <c r="D48" s="49" t="s">
        <v>1168</v>
      </c>
      <c r="E48" s="32" t="s">
        <v>1169</v>
      </c>
      <c r="F48" s="32" t="s">
        <v>1170</v>
      </c>
      <c r="G48" s="34"/>
      <c r="T48" s="29"/>
      <c r="V48" s="29">
        <v>68.667000000000002</v>
      </c>
    </row>
    <row r="49" spans="1:32" x14ac:dyDescent="0.25">
      <c r="A49" s="23"/>
      <c r="B49" s="11" t="e" cm="1">
        <f t="array" ref="B49">SUM(LARGE(G49:Z49,{1,2,3,4}))</f>
        <v>#NUM!</v>
      </c>
      <c r="C49" s="35" t="e" cm="1">
        <f t="array" ref="C49">SUM(LARGE(G49:Z49,{1,2,3}))</f>
        <v>#NUM!</v>
      </c>
      <c r="D49" s="49" t="s">
        <v>299</v>
      </c>
      <c r="E49" s="32" t="s">
        <v>84</v>
      </c>
      <c r="F49" s="32" t="s">
        <v>311</v>
      </c>
      <c r="G49" s="34"/>
      <c r="H49" s="11">
        <v>62.167000000000002</v>
      </c>
      <c r="K49" s="11">
        <v>67.332999999999998</v>
      </c>
      <c r="L49" s="31"/>
    </row>
    <row r="50" spans="1:32" x14ac:dyDescent="0.25">
      <c r="A50" s="21"/>
      <c r="C50" s="35" t="e" cm="1">
        <f t="array" ref="C50">SUM(LARGE(G50:Z50,{1,2,3}))</f>
        <v>#NUM!</v>
      </c>
      <c r="D50" s="49" t="s">
        <v>1107</v>
      </c>
      <c r="E50" s="32" t="s">
        <v>1108</v>
      </c>
      <c r="F50" s="32" t="s">
        <v>1112</v>
      </c>
      <c r="G50" s="34"/>
      <c r="S50" s="11">
        <v>56.667000000000002</v>
      </c>
    </row>
    <row r="51" spans="1:32" x14ac:dyDescent="0.25">
      <c r="A51" s="21"/>
      <c r="C51" s="35" t="e" cm="1">
        <f t="array" ref="C51">SUM(LARGE(G51:Z51,{1,2,3}))</f>
        <v>#NUM!</v>
      </c>
      <c r="D51" s="35" t="s">
        <v>1151</v>
      </c>
      <c r="E51" s="32" t="s">
        <v>1152</v>
      </c>
      <c r="F51" s="32" t="s">
        <v>1154</v>
      </c>
      <c r="O51" s="31"/>
      <c r="S51" s="16"/>
      <c r="T51" s="29">
        <v>63.832999999999998</v>
      </c>
    </row>
    <row r="52" spans="1:32" x14ac:dyDescent="0.25">
      <c r="A52" s="4"/>
      <c r="B52" s="11" t="e" cm="1">
        <f t="array" ref="B52">SUM(LARGE(G52:Z52,{1,2,3,4}))</f>
        <v>#NUM!</v>
      </c>
      <c r="C52" s="35" t="e" cm="1">
        <f t="array" ref="C52">SUM(LARGE(G52:Z52,{1,2,3}))</f>
        <v>#NUM!</v>
      </c>
      <c r="D52" s="49" t="s">
        <v>197</v>
      </c>
      <c r="E52" s="32" t="s">
        <v>180</v>
      </c>
      <c r="F52" s="32" t="s">
        <v>181</v>
      </c>
      <c r="G52" s="11">
        <v>58</v>
      </c>
      <c r="I52" s="11">
        <f>171.5/300*100</f>
        <v>57.166666666666664</v>
      </c>
      <c r="T52" s="30"/>
      <c r="U52" s="30"/>
    </row>
    <row r="53" spans="1:32" x14ac:dyDescent="0.25">
      <c r="A53" s="4"/>
      <c r="B53" s="20"/>
      <c r="C53" s="35" t="e" cm="1">
        <f t="array" ref="C53">SUM(LARGE(G53:Z53,{1,2,3}))</f>
        <v>#NUM!</v>
      </c>
      <c r="D53" s="49" t="s">
        <v>478</v>
      </c>
      <c r="E53" s="32" t="s">
        <v>470</v>
      </c>
      <c r="F53" s="32" t="s">
        <v>487</v>
      </c>
      <c r="G53" s="34"/>
      <c r="J53" s="11">
        <v>60.167000000000002</v>
      </c>
      <c r="P53" s="16"/>
      <c r="Q53" s="20"/>
      <c r="R53" s="16"/>
      <c r="T53" s="29"/>
      <c r="U53" s="29"/>
    </row>
    <row r="54" spans="1:32" x14ac:dyDescent="0.25">
      <c r="B54" s="20" t="e" cm="1">
        <f t="array" ref="B54">SUM(LARGE(G54:Z54,{1,2,3,4}))</f>
        <v>#NUM!</v>
      </c>
      <c r="C54" s="35" t="e" cm="1">
        <f t="array" ref="C54">SUM(LARGE(G54:Z54,{1,2,3}))</f>
        <v>#NUM!</v>
      </c>
      <c r="D54" s="49">
        <v>904</v>
      </c>
      <c r="E54" s="32" t="s">
        <v>598</v>
      </c>
      <c r="F54" s="32" t="s">
        <v>599</v>
      </c>
      <c r="I54" s="11">
        <f>181.5/300*100</f>
        <v>60.5</v>
      </c>
      <c r="L54" s="31"/>
      <c r="M54" s="31"/>
      <c r="Q54" s="63"/>
    </row>
    <row r="55" spans="1:32" x14ac:dyDescent="0.25">
      <c r="C55" s="35" t="e" cm="1">
        <f t="array" ref="C55">SUM(LARGE(G55:Z55,{1,2,3}))</f>
        <v>#NUM!</v>
      </c>
      <c r="D55" s="49" t="s">
        <v>983</v>
      </c>
      <c r="E55" s="32" t="s">
        <v>984</v>
      </c>
      <c r="F55" s="32" t="s">
        <v>985</v>
      </c>
      <c r="G55" s="34"/>
      <c r="P55" s="11">
        <v>59.5</v>
      </c>
    </row>
    <row r="56" spans="1:32" x14ac:dyDescent="0.25">
      <c r="C56" s="35" t="e" cm="1">
        <f t="array" ref="C56">SUM(LARGE(G56:Z56,{1,2,3}))</f>
        <v>#NUM!</v>
      </c>
      <c r="D56" s="49" t="s">
        <v>476</v>
      </c>
      <c r="E56" s="32" t="s">
        <v>468</v>
      </c>
      <c r="F56" s="32" t="s">
        <v>485</v>
      </c>
      <c r="G56" s="34"/>
      <c r="J56" s="11">
        <v>67</v>
      </c>
      <c r="T56" s="30"/>
      <c r="V56" s="11"/>
      <c r="W56" s="3"/>
      <c r="X56" s="3"/>
      <c r="Y56" s="15"/>
      <c r="AD56" s="9"/>
      <c r="AE56" s="8"/>
      <c r="AF56" s="8"/>
    </row>
    <row r="57" spans="1:32" x14ac:dyDescent="0.25">
      <c r="A57" s="22"/>
      <c r="B57" s="11" t="e" cm="1">
        <f t="array" ref="B57">SUM(LARGE(G57:Z57,{1,2,3,4}))</f>
        <v>#NUM!</v>
      </c>
      <c r="C57" s="35" t="e" cm="1">
        <f t="array" ref="C57">SUM(LARGE(G57:Z57,{1,2,3}))</f>
        <v>#NUM!</v>
      </c>
      <c r="D57" s="35" t="s">
        <v>1054</v>
      </c>
      <c r="E57" s="32" t="s">
        <v>600</v>
      </c>
      <c r="F57" s="32" t="s">
        <v>601</v>
      </c>
      <c r="I57" s="11">
        <f>177/300*100</f>
        <v>59</v>
      </c>
      <c r="K57" s="16"/>
      <c r="L57" s="16"/>
      <c r="M57" s="16"/>
      <c r="O57" s="16"/>
      <c r="P57" s="16"/>
      <c r="Q57" s="11">
        <v>54.667000000000002</v>
      </c>
      <c r="R57" s="16"/>
    </row>
    <row r="58" spans="1:32" x14ac:dyDescent="0.25">
      <c r="C58" s="35" t="e" cm="1">
        <f t="array" ref="C58">SUM(LARGE(G58:Z58,{1,2,3}))</f>
        <v>#NUM!</v>
      </c>
      <c r="D58" t="s">
        <v>481</v>
      </c>
      <c r="E58" s="32" t="s">
        <v>472</v>
      </c>
      <c r="F58" s="32" t="s">
        <v>490</v>
      </c>
      <c r="G58" s="34"/>
      <c r="J58" s="11">
        <v>58.5</v>
      </c>
    </row>
    <row r="59" spans="1:32" x14ac:dyDescent="0.25">
      <c r="A59" s="22"/>
      <c r="B59" s="11" t="e" cm="1">
        <f t="array" ref="B59">SUM(LARGE(G59:Z59,{1,2,3,4}))</f>
        <v>#NUM!</v>
      </c>
      <c r="C59" s="35" t="e" cm="1">
        <f t="array" ref="C59">SUM(LARGE(G59:Z59,{1,2,3}))</f>
        <v>#NUM!</v>
      </c>
      <c r="D59" t="s">
        <v>627</v>
      </c>
      <c r="E59" s="32" t="s">
        <v>628</v>
      </c>
      <c r="F59" s="32" t="s">
        <v>629</v>
      </c>
      <c r="G59" s="34"/>
      <c r="K59" s="11">
        <v>67</v>
      </c>
      <c r="V59" s="11"/>
    </row>
    <row r="60" spans="1:32" x14ac:dyDescent="0.25">
      <c r="A60" s="52"/>
      <c r="B60" s="53" t="e" cm="1">
        <f t="array" ref="B60">SUM(LARGE(H60:Z60,{1,2,3,4}))</f>
        <v>#NUM!</v>
      </c>
      <c r="C60" s="35" t="e" cm="1">
        <f t="array" ref="C60">SUM(LARGE(G60:Z60,{1,2,3}))</f>
        <v>#NUM!</v>
      </c>
      <c r="D60" s="70" t="s">
        <v>880</v>
      </c>
      <c r="E60" s="54" t="s">
        <v>32</v>
      </c>
      <c r="F60" s="54" t="s">
        <v>1132</v>
      </c>
      <c r="G60" s="53"/>
      <c r="H60" s="53"/>
      <c r="I60" s="53">
        <f>205.5/300*100</f>
        <v>68.5</v>
      </c>
      <c r="J60" s="55"/>
      <c r="K60" s="55"/>
      <c r="L60" s="55"/>
      <c r="M60" s="55"/>
      <c r="N60" s="53">
        <v>69.667000000000002</v>
      </c>
      <c r="O60" s="55"/>
      <c r="P60" s="55"/>
      <c r="Q60" s="53"/>
      <c r="R60" s="55"/>
      <c r="S60" s="53"/>
      <c r="T60" s="56"/>
      <c r="U60" s="56"/>
      <c r="V60" s="53"/>
    </row>
    <row r="61" spans="1:32" x14ac:dyDescent="0.25">
      <c r="C61" s="35" t="e" cm="1">
        <f t="array" ref="C61">SUM(LARGE(G61:Z61,{1,2,3}))</f>
        <v>#NUM!</v>
      </c>
      <c r="D61" t="s">
        <v>201</v>
      </c>
      <c r="E61" s="32" t="s">
        <v>32</v>
      </c>
      <c r="F61" s="32" t="s">
        <v>125</v>
      </c>
      <c r="G61" s="34"/>
      <c r="O61" s="11">
        <v>63.167000000000002</v>
      </c>
    </row>
    <row r="62" spans="1:32" x14ac:dyDescent="0.25">
      <c r="C62" s="35" t="e" cm="1">
        <f t="array" ref="C62">SUM(LARGE(G62:Z62,{1,2,3}))</f>
        <v>#NUM!</v>
      </c>
      <c r="D62">
        <v>925</v>
      </c>
      <c r="E62" s="32" t="s">
        <v>596</v>
      </c>
      <c r="F62" s="32" t="s">
        <v>597</v>
      </c>
      <c r="I62" s="11">
        <f>184.5/300*100</f>
        <v>61.5</v>
      </c>
    </row>
    <row r="63" spans="1:32" x14ac:dyDescent="0.25">
      <c r="C63" s="35" t="e" cm="1">
        <f t="array" ref="C63">SUM(LARGE(G63:Z63,{1,2,3}))</f>
        <v>#NUM!</v>
      </c>
      <c r="D63" s="49" t="s">
        <v>821</v>
      </c>
      <c r="E63" s="32" t="s">
        <v>822</v>
      </c>
      <c r="F63" s="32" t="s">
        <v>826</v>
      </c>
      <c r="G63" s="34"/>
      <c r="M63" s="11">
        <v>57.332999999999998</v>
      </c>
    </row>
    <row r="64" spans="1:32" x14ac:dyDescent="0.25">
      <c r="B64" s="11" t="e" cm="1">
        <f t="array" ref="B64">SUM(LARGE(F64:Z64,{1,2,3,4}))</f>
        <v>#NUM!</v>
      </c>
      <c r="C64" s="35" t="e" cm="1">
        <f t="array" ref="C64">SUM(LARGE(G64:Z64,{1,2,3}))</f>
        <v>#NUM!</v>
      </c>
      <c r="D64" t="s">
        <v>726</v>
      </c>
      <c r="E64" s="32" t="s">
        <v>727</v>
      </c>
      <c r="F64" s="32" t="s">
        <v>728</v>
      </c>
      <c r="G64" s="34"/>
      <c r="L64" s="11">
        <v>69</v>
      </c>
      <c r="O64" s="31"/>
    </row>
    <row r="65" spans="1:22" x14ac:dyDescent="0.25">
      <c r="A65" s="4"/>
      <c r="B65" s="11" t="e" cm="1">
        <f t="array" ref="B65">SUM(LARGE(H65:Z65,{1,2,3,4}))</f>
        <v>#NUM!</v>
      </c>
      <c r="C65" s="35" t="e" cm="1">
        <f t="array" ref="C65">SUM(LARGE(G65:Z65,{1,2,3}))</f>
        <v>#NUM!</v>
      </c>
      <c r="D65" s="49" t="s">
        <v>189</v>
      </c>
      <c r="E65" s="32" t="s">
        <v>165</v>
      </c>
      <c r="F65" s="32" t="s">
        <v>166</v>
      </c>
      <c r="G65" s="11">
        <v>65.5</v>
      </c>
    </row>
    <row r="66" spans="1:22" x14ac:dyDescent="0.25">
      <c r="A66" s="4"/>
      <c r="B66" s="11"/>
      <c r="C66" s="35" t="e" cm="1">
        <f t="array" ref="C66">SUM(LARGE(G66:Z66,{1,2,3}))</f>
        <v>#NUM!</v>
      </c>
      <c r="D66" s="49" t="s">
        <v>720</v>
      </c>
      <c r="E66" s="32" t="s">
        <v>721</v>
      </c>
      <c r="F66" s="32" t="s">
        <v>722</v>
      </c>
      <c r="G66" s="34"/>
      <c r="L66" s="11">
        <v>58.332999999999998</v>
      </c>
    </row>
    <row r="67" spans="1:22" x14ac:dyDescent="0.25">
      <c r="C67" s="35" t="e" cm="1">
        <f t="array" ref="C67">SUM(LARGE(G67:Z67,{1,2,3}))</f>
        <v>#NUM!</v>
      </c>
      <c r="D67" s="49" t="s">
        <v>892</v>
      </c>
      <c r="E67" s="32" t="s">
        <v>893</v>
      </c>
      <c r="F67" s="32" t="s">
        <v>894</v>
      </c>
      <c r="G67" s="34"/>
      <c r="L67" s="31"/>
      <c r="N67" s="11">
        <v>54.667000000000002</v>
      </c>
    </row>
    <row r="68" spans="1:22" x14ac:dyDescent="0.25">
      <c r="C68" s="35" t="e" cm="1">
        <f t="array" ref="C68">SUM(LARGE(G68:Z68,{1,2,3}))</f>
        <v>#NUM!</v>
      </c>
      <c r="D68" s="49" t="s">
        <v>823</v>
      </c>
      <c r="E68" s="32" t="s">
        <v>824</v>
      </c>
      <c r="F68" s="32" t="s">
        <v>827</v>
      </c>
      <c r="G68" s="34"/>
      <c r="M68" s="11">
        <v>57</v>
      </c>
    </row>
    <row r="69" spans="1:22" x14ac:dyDescent="0.25">
      <c r="C69" s="35" t="e" cm="1">
        <f t="array" ref="C69">SUM(LARGE(G69:Z69,{1,2,3}))</f>
        <v>#NUM!</v>
      </c>
      <c r="D69" s="49" t="s">
        <v>890</v>
      </c>
      <c r="E69" s="32" t="s">
        <v>891</v>
      </c>
      <c r="F69" s="32" t="s">
        <v>544</v>
      </c>
      <c r="G69" s="34"/>
      <c r="N69" s="11">
        <v>58.167000000000002</v>
      </c>
      <c r="Q69" s="11">
        <v>55.832999999999998</v>
      </c>
    </row>
    <row r="70" spans="1:22" x14ac:dyDescent="0.25">
      <c r="C70" s="35" t="e" cm="1">
        <f t="array" ref="C70">SUM(LARGE(G70:Z70,{1,2,3}))</f>
        <v>#NUM!</v>
      </c>
      <c r="D70" s="49">
        <v>0</v>
      </c>
      <c r="E70" s="32" t="s">
        <v>986</v>
      </c>
      <c r="F70" s="32" t="s">
        <v>987</v>
      </c>
      <c r="G70" s="34"/>
      <c r="P70" s="11">
        <v>57.167000000000002</v>
      </c>
    </row>
    <row r="71" spans="1:22" x14ac:dyDescent="0.25">
      <c r="A71" s="4"/>
      <c r="B71" s="11" t="e" cm="1">
        <f t="array" ref="B71">SUM(LARGE(H71:Z71,{1,2,3,4}))</f>
        <v>#NUM!</v>
      </c>
      <c r="C71" s="35" t="e" cm="1">
        <f t="array" ref="C71">SUM(LARGE(G71:Z71,{1,2,3}))</f>
        <v>#NUM!</v>
      </c>
      <c r="D71" s="49" t="s">
        <v>480</v>
      </c>
      <c r="E71" s="32" t="s">
        <v>471</v>
      </c>
      <c r="F71" s="32" t="s">
        <v>489</v>
      </c>
      <c r="G71" s="34"/>
      <c r="J71" s="11">
        <v>58.832999999999998</v>
      </c>
      <c r="L71" s="31"/>
      <c r="M71" s="31"/>
    </row>
    <row r="72" spans="1:22" x14ac:dyDescent="0.25">
      <c r="C72" s="35" t="e" cm="1">
        <f t="array" ref="C72">SUM(LARGE(G72:Z72,{1,2,3}))</f>
        <v>#NUM!</v>
      </c>
      <c r="D72" s="35" t="s">
        <v>1149</v>
      </c>
      <c r="E72" s="32" t="s">
        <v>1150</v>
      </c>
      <c r="F72" s="32" t="s">
        <v>1153</v>
      </c>
      <c r="O72" s="31"/>
      <c r="S72" s="16"/>
      <c r="T72" s="29">
        <v>65.667000000000002</v>
      </c>
    </row>
    <row r="73" spans="1:22" x14ac:dyDescent="0.25">
      <c r="A73" s="4"/>
      <c r="B73" s="11"/>
      <c r="C73" s="35" t="e" cm="1">
        <f t="array" ref="C73">SUM(LARGE(G73:Z73,{1,2,3}))</f>
        <v>#NUM!</v>
      </c>
      <c r="D73" s="49" t="s">
        <v>289</v>
      </c>
      <c r="E73" s="32" t="s">
        <v>290</v>
      </c>
      <c r="F73" s="32" t="s">
        <v>306</v>
      </c>
      <c r="G73" s="34"/>
      <c r="H73" s="11">
        <v>67.332999999999998</v>
      </c>
    </row>
    <row r="74" spans="1:22" x14ac:dyDescent="0.25">
      <c r="B74" s="11" t="e" cm="1">
        <f t="array" ref="B74">SUM(LARGE(G74:Z74,{1,2,3,4}))</f>
        <v>#NUM!</v>
      </c>
      <c r="C74" s="35" t="e" cm="1">
        <f t="array" ref="C74">SUM(LARGE(G74:Z74,{1,2,3}))</f>
        <v>#NUM!</v>
      </c>
      <c r="D74" s="49" t="s">
        <v>636</v>
      </c>
      <c r="E74" s="32" t="s">
        <v>637</v>
      </c>
      <c r="F74" s="32" t="s">
        <v>594</v>
      </c>
      <c r="G74" s="34"/>
      <c r="I74" s="11">
        <f>201.5/300*100</f>
        <v>67.166666666666657</v>
      </c>
      <c r="K74" s="11">
        <v>60.667000000000002</v>
      </c>
      <c r="L74" s="31"/>
      <c r="M74" s="31"/>
    </row>
    <row r="75" spans="1:22" x14ac:dyDescent="0.25">
      <c r="C75" s="35" t="e" cm="1">
        <f t="array" ref="C75">SUM(LARGE(G75:Z75,{1,2,3}))</f>
        <v>#NUM!</v>
      </c>
      <c r="D75" s="49" t="s">
        <v>1103</v>
      </c>
      <c r="E75" s="32" t="s">
        <v>1104</v>
      </c>
      <c r="F75" s="32" t="s">
        <v>1110</v>
      </c>
      <c r="G75" s="34"/>
      <c r="S75" s="11">
        <v>63.167000000000002</v>
      </c>
    </row>
    <row r="76" spans="1:22" x14ac:dyDescent="0.25">
      <c r="A76" s="4"/>
      <c r="B76" s="11" t="e" cm="1">
        <f t="array" ref="B76">SUM(LARGE(G76:Z76,{1,2,3,4}))</f>
        <v>#NUM!</v>
      </c>
      <c r="C76" s="35" t="e" cm="1">
        <f t="array" ref="C76">SUM(LARGE(G76:Z76,{1,2,3}))</f>
        <v>#NUM!</v>
      </c>
      <c r="D76" s="49" t="s">
        <v>300</v>
      </c>
      <c r="E76" s="32" t="s">
        <v>301</v>
      </c>
      <c r="F76" s="32" t="s">
        <v>312</v>
      </c>
      <c r="G76" s="34"/>
      <c r="H76" s="11">
        <v>60.167000000000002</v>
      </c>
      <c r="L76" s="31"/>
      <c r="M76" s="31"/>
      <c r="T76" s="29">
        <v>60.832999999999998</v>
      </c>
    </row>
    <row r="77" spans="1:22" x14ac:dyDescent="0.25">
      <c r="B77" s="11" t="e" cm="1">
        <f t="array" ref="B77">SUM(LARGE(G77:Z77,{1,2,3,4}))</f>
        <v>#NUM!</v>
      </c>
      <c r="C77" s="35" t="e" cm="1">
        <f t="array" ref="C77">SUM(LARGE(G77:Z77,{1,2,3}))</f>
        <v>#NUM!</v>
      </c>
      <c r="D77" s="11" t="s">
        <v>214</v>
      </c>
      <c r="E77" s="49" t="s">
        <v>150</v>
      </c>
      <c r="F77" s="32" t="s">
        <v>151</v>
      </c>
      <c r="G77" s="20"/>
      <c r="I77" s="11">
        <f>169.5/300*100</f>
        <v>56.499999999999993</v>
      </c>
      <c r="O77" s="31"/>
      <c r="Q77" s="11">
        <v>56.5</v>
      </c>
      <c r="S77" s="16"/>
      <c r="T77" s="29"/>
      <c r="U77" s="29"/>
    </row>
    <row r="78" spans="1:22" x14ac:dyDescent="0.25">
      <c r="A78" s="4"/>
      <c r="C78" s="35" t="e" cm="1">
        <f t="array" ref="C78">SUM(LARGE(G78:Z78,{1,2,3}))</f>
        <v>#NUM!</v>
      </c>
      <c r="D78" s="34" t="s">
        <v>291</v>
      </c>
      <c r="E78" s="49" t="s">
        <v>292</v>
      </c>
      <c r="F78" s="32" t="s">
        <v>307</v>
      </c>
      <c r="G78" s="32"/>
      <c r="H78" s="11">
        <v>66.332999999999998</v>
      </c>
    </row>
    <row r="79" spans="1:22" x14ac:dyDescent="0.25">
      <c r="C79" s="35" t="e" cm="1">
        <f t="array" ref="C79">SUM(LARGE(G79:Z79,{1,2,3}))</f>
        <v>#NUM!</v>
      </c>
      <c r="D79" s="34" t="s">
        <v>887</v>
      </c>
      <c r="E79" s="49" t="s">
        <v>888</v>
      </c>
      <c r="F79" s="32" t="s">
        <v>889</v>
      </c>
      <c r="G79" s="32"/>
      <c r="N79" s="11">
        <v>59.167000000000002</v>
      </c>
    </row>
    <row r="80" spans="1:22" x14ac:dyDescent="0.25">
      <c r="C80" s="35" t="e" cm="1">
        <f t="array" ref="C80">SUM(LARGE(G80:Z80,{1,2,3}))</f>
        <v>#NUM!</v>
      </c>
      <c r="D80" s="34" t="s">
        <v>1187</v>
      </c>
      <c r="E80" s="49" t="s">
        <v>1188</v>
      </c>
      <c r="F80" s="32" t="s">
        <v>1189</v>
      </c>
      <c r="G80" s="32"/>
      <c r="H80" s="34"/>
      <c r="I80" s="34"/>
      <c r="U80" s="11">
        <v>64.332999999999998</v>
      </c>
      <c r="V80" s="29"/>
    </row>
    <row r="81" spans="1:32" x14ac:dyDescent="0.25">
      <c r="B81" s="11" t="e" cm="1">
        <f t="array" ref="B81">SUM(LARGE(G81:Z81,{1,2,3,4}))</f>
        <v>#NUM!</v>
      </c>
      <c r="C81" s="35" t="e" cm="1">
        <f t="array" ref="C81">SUM(LARGE(G81:Z81,{1,2,3}))</f>
        <v>#NUM!</v>
      </c>
      <c r="D81" s="34">
        <v>175</v>
      </c>
      <c r="E81" s="49" t="s">
        <v>602</v>
      </c>
      <c r="F81" s="32" t="s">
        <v>603</v>
      </c>
      <c r="G81" s="20"/>
      <c r="I81" s="11">
        <f>172/300*100</f>
        <v>57.333333333333336</v>
      </c>
      <c r="W81" s="14"/>
      <c r="X81" s="14"/>
      <c r="Y81" s="10"/>
      <c r="Z81" s="5"/>
      <c r="AA81" s="5"/>
      <c r="AB81" s="5"/>
      <c r="AC81" s="5"/>
      <c r="AD81" s="5"/>
      <c r="AE81" s="8"/>
      <c r="AF81" s="8"/>
    </row>
    <row r="82" spans="1:32" x14ac:dyDescent="0.25">
      <c r="B82" s="11" t="e" cm="1">
        <f t="array" ref="B82">SUM(LARGE(G82:Z82,{1,2,3,4}))</f>
        <v>#NUM!</v>
      </c>
      <c r="C82" s="35" t="e" cm="1">
        <f t="array" ref="C82">SUM(LARGE(G82:Z82,{1,2,3}))</f>
        <v>#NUM!</v>
      </c>
      <c r="D82" s="34" t="s">
        <v>638</v>
      </c>
      <c r="E82" s="49" t="s">
        <v>639</v>
      </c>
      <c r="F82" s="32" t="s">
        <v>640</v>
      </c>
      <c r="G82" s="32"/>
      <c r="K82" s="11">
        <v>56.5</v>
      </c>
    </row>
    <row r="83" spans="1:32" x14ac:dyDescent="0.25">
      <c r="A83" s="4"/>
      <c r="B83" s="11" t="e" cm="1">
        <f t="array" ref="B83">SUM(LARGE(G83:Z83,{1,2,3,4}))</f>
        <v>#NUM!</v>
      </c>
      <c r="C83" s="35" t="e" cm="1">
        <f t="array" ref="C83">SUM(LARGE(G83:Z83,{1,2,3}))</f>
        <v>#NUM!</v>
      </c>
      <c r="D83" s="34" t="s">
        <v>477</v>
      </c>
      <c r="E83" s="49" t="s">
        <v>469</v>
      </c>
      <c r="F83" s="32" t="s">
        <v>486</v>
      </c>
      <c r="G83" s="32"/>
      <c r="J83" s="11">
        <v>63.832999999999998</v>
      </c>
      <c r="L83" s="31"/>
      <c r="O83" s="31"/>
      <c r="Q83" s="16"/>
      <c r="W83" s="14"/>
      <c r="X83" s="14"/>
      <c r="Y83" s="10"/>
      <c r="Z83" s="5"/>
      <c r="AA83" s="5"/>
      <c r="AB83" s="5"/>
      <c r="AC83" s="5"/>
      <c r="AD83" s="5"/>
      <c r="AE83" s="8"/>
      <c r="AF83" s="8"/>
    </row>
  </sheetData>
  <sortState xmlns:xlrd2="http://schemas.microsoft.com/office/spreadsheetml/2017/richdata2" ref="A2:AO46">
    <sortCondition descending="1" ref="C2:C46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O59"/>
  <sheetViews>
    <sheetView showGridLines="0" tabSelected="1" zoomScale="140" zoomScaleNormal="140" workbookViewId="0">
      <pane ySplit="1" topLeftCell="A2" activePane="bottomLeft" state="frozen"/>
      <selection activeCell="G67" sqref="G67"/>
      <selection pane="bottomLeft" activeCell="A3" sqref="A3:XFD3"/>
    </sheetView>
  </sheetViews>
  <sheetFormatPr defaultColWidth="9.140625" defaultRowHeight="15" x14ac:dyDescent="0.25"/>
  <cols>
    <col min="1" max="1" width="17.42578125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7" width="12.570312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</v>
      </c>
      <c r="N1" s="36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71" t="s">
        <v>1193</v>
      </c>
      <c r="B2" s="11" cm="1">
        <f t="array" ref="B2">SUM(LARGE(G2:Z2,{1,2,3,4}))</f>
        <v>281.334</v>
      </c>
      <c r="C2" s="35" cm="1">
        <f t="array" ref="C2">SUM(LARGE(G2:Z2,{1,2,3}))</f>
        <v>218.167</v>
      </c>
      <c r="D2" s="49" t="s">
        <v>317</v>
      </c>
      <c r="E2" s="32" t="s">
        <v>80</v>
      </c>
      <c r="F2" s="32" t="s">
        <v>327</v>
      </c>
      <c r="H2" s="11">
        <v>63.167000000000002</v>
      </c>
      <c r="I2" s="11">
        <f>213/300*100</f>
        <v>71</v>
      </c>
      <c r="L2" s="31"/>
      <c r="M2" s="11">
        <v>72.5</v>
      </c>
      <c r="Q2" s="11">
        <v>74.667000000000002</v>
      </c>
    </row>
    <row r="3" spans="1:41" ht="15.75" hidden="1" customHeight="1" x14ac:dyDescent="0.25">
      <c r="A3" s="71" t="s">
        <v>1193</v>
      </c>
      <c r="C3" s="35" cm="1">
        <f t="array" ref="C3">SUM(LARGE(G3:Z3,{1,2,3}))</f>
        <v>207</v>
      </c>
      <c r="D3" s="49" t="s">
        <v>988</v>
      </c>
      <c r="E3" s="32" t="s">
        <v>989</v>
      </c>
      <c r="F3" s="32" t="s">
        <v>990</v>
      </c>
      <c r="P3" s="11">
        <v>66</v>
      </c>
      <c r="Q3" s="11">
        <v>68.832999999999998</v>
      </c>
      <c r="V3" s="16">
        <v>72.167000000000002</v>
      </c>
    </row>
    <row r="4" spans="1:41" x14ac:dyDescent="0.25">
      <c r="A4" s="52" t="s">
        <v>1196</v>
      </c>
      <c r="B4" s="11" cm="1">
        <f t="array" ref="B4">SUM(LARGE(G4:Z4,{1,2,3,4}))</f>
        <v>274.66700000000003</v>
      </c>
      <c r="C4" s="35" cm="1">
        <f t="array" ref="C4">SUM(LARGE(G4:Z4,{1,2,3}))</f>
        <v>206.834</v>
      </c>
      <c r="D4" s="49" t="s">
        <v>320</v>
      </c>
      <c r="E4" s="32" t="s">
        <v>321</v>
      </c>
      <c r="F4" s="32" t="s">
        <v>329</v>
      </c>
      <c r="H4" s="11">
        <v>59.167000000000002</v>
      </c>
      <c r="J4" s="11">
        <v>68.167000000000002</v>
      </c>
      <c r="K4" s="11">
        <v>68</v>
      </c>
      <c r="L4" s="11">
        <v>67.832999999999998</v>
      </c>
      <c r="M4" s="11">
        <v>65.667000000000002</v>
      </c>
      <c r="O4" s="11">
        <v>65.5</v>
      </c>
      <c r="R4" s="16">
        <v>66.5</v>
      </c>
      <c r="S4" s="11">
        <v>67</v>
      </c>
      <c r="T4" s="29">
        <v>70.667000000000002</v>
      </c>
      <c r="U4" s="30"/>
    </row>
    <row r="5" spans="1:41" x14ac:dyDescent="0.25">
      <c r="A5" s="52" t="s">
        <v>1196</v>
      </c>
      <c r="B5" s="11" cm="1">
        <f t="array" ref="B5">SUM(LARGE(G5:Z5,{1,2,3,4}))</f>
        <v>272.16700000000003</v>
      </c>
      <c r="C5" s="35" cm="1">
        <f t="array" ref="C5">SUM(LARGE(G5:Z5,{1,2,3}))</f>
        <v>206.667</v>
      </c>
      <c r="D5" s="49" t="s">
        <v>318</v>
      </c>
      <c r="E5" s="32" t="s">
        <v>319</v>
      </c>
      <c r="F5" s="32" t="s">
        <v>328</v>
      </c>
      <c r="H5" s="16">
        <v>61.5</v>
      </c>
      <c r="L5" s="11">
        <v>66</v>
      </c>
      <c r="R5" s="11">
        <v>65.5</v>
      </c>
      <c r="S5" s="11">
        <v>69.667000000000002</v>
      </c>
      <c r="T5" s="30"/>
      <c r="U5" s="30"/>
      <c r="V5" s="16">
        <v>71</v>
      </c>
    </row>
    <row r="6" spans="1:41" x14ac:dyDescent="0.25">
      <c r="A6" s="52" t="s">
        <v>1196</v>
      </c>
      <c r="C6" s="35" cm="1">
        <f t="array" ref="C6">SUM(LARGE(G6:Z6,{1,2,3}))</f>
        <v>206.334</v>
      </c>
      <c r="D6" s="49" t="s">
        <v>641</v>
      </c>
      <c r="E6" s="32" t="s">
        <v>642</v>
      </c>
      <c r="F6" s="32" t="s">
        <v>558</v>
      </c>
      <c r="H6" s="16"/>
      <c r="I6" s="11">
        <f>191/300*100</f>
        <v>63.666666666666671</v>
      </c>
      <c r="K6" s="11">
        <v>63.832999999999998</v>
      </c>
      <c r="L6" s="11">
        <v>73.5</v>
      </c>
      <c r="M6" s="11">
        <v>66.167000000000002</v>
      </c>
      <c r="P6" s="11">
        <v>65</v>
      </c>
      <c r="T6" s="29">
        <v>66.667000000000002</v>
      </c>
    </row>
    <row r="7" spans="1:41" x14ac:dyDescent="0.25">
      <c r="A7" s="52" t="s">
        <v>1196</v>
      </c>
      <c r="B7" s="11" cm="1">
        <f t="array" ref="B7">SUM(LARGE(G7:Z7,{1,2,3,4}))</f>
        <v>270.16733333333332</v>
      </c>
      <c r="C7" s="35" cm="1">
        <f t="array" ref="C7">SUM(LARGE(G7:Z7,{1,2,3}))</f>
        <v>204.66733333333335</v>
      </c>
      <c r="D7" s="49" t="s">
        <v>219</v>
      </c>
      <c r="E7" s="32" t="s">
        <v>60</v>
      </c>
      <c r="F7" s="32" t="s">
        <v>61</v>
      </c>
      <c r="G7" s="11">
        <f>203.5/300*100</f>
        <v>67.833333333333329</v>
      </c>
      <c r="H7" s="16"/>
      <c r="I7" s="11">
        <f>190.5/300*100</f>
        <v>63.5</v>
      </c>
      <c r="L7" s="11">
        <v>66.667000000000002</v>
      </c>
      <c r="N7" s="11">
        <v>70.167000000000002</v>
      </c>
      <c r="P7" s="11">
        <v>65.5</v>
      </c>
    </row>
    <row r="8" spans="1:41" x14ac:dyDescent="0.25">
      <c r="A8" s="52" t="s">
        <v>1196</v>
      </c>
      <c r="C8" s="35" cm="1">
        <f t="array" ref="C8">SUM(LARGE(G8:Z8,{1,2,3}))</f>
        <v>203.833</v>
      </c>
      <c r="D8" s="49" t="s">
        <v>949</v>
      </c>
      <c r="E8" s="32" t="s">
        <v>950</v>
      </c>
      <c r="F8" s="32" t="s">
        <v>953</v>
      </c>
      <c r="O8" s="11">
        <v>65</v>
      </c>
      <c r="R8" s="16">
        <v>67.832999999999998</v>
      </c>
      <c r="T8" s="11">
        <v>65.5</v>
      </c>
      <c r="V8" s="16">
        <v>70.5</v>
      </c>
    </row>
    <row r="9" spans="1:41" x14ac:dyDescent="0.25">
      <c r="A9" s="71" t="s">
        <v>1193</v>
      </c>
      <c r="B9" s="11" cm="1">
        <f t="array" ref="B9">SUM(LARGE(G9:Z9,{1,2,3,4}))</f>
        <v>265.83333333333331</v>
      </c>
      <c r="C9" s="11" cm="1">
        <f t="array" ref="C9">SUM(LARGE(G9:Z9,{1,2,3}))</f>
        <v>200.33333333333331</v>
      </c>
      <c r="D9" s="49" t="s">
        <v>220</v>
      </c>
      <c r="E9" s="32" t="s">
        <v>62</v>
      </c>
      <c r="F9" s="32" t="s">
        <v>63</v>
      </c>
      <c r="G9" s="11">
        <f>197.5/300*100</f>
        <v>65.833333333333329</v>
      </c>
      <c r="H9" s="16"/>
      <c r="K9" s="11">
        <v>65.5</v>
      </c>
      <c r="N9" s="11">
        <v>65.5</v>
      </c>
      <c r="O9" s="11">
        <v>69</v>
      </c>
      <c r="Q9" s="11">
        <v>65</v>
      </c>
      <c r="S9" s="16"/>
      <c r="T9" s="29"/>
      <c r="U9" s="29"/>
    </row>
    <row r="10" spans="1:41" x14ac:dyDescent="0.25">
      <c r="A10" s="71" t="s">
        <v>1193</v>
      </c>
      <c r="B10" s="11" cm="1">
        <f t="array" ref="B10">SUM(LARGE(G10:Z10,{1,2,3,4}))</f>
        <v>265</v>
      </c>
      <c r="C10" s="11" cm="1">
        <f t="array" ref="C10">SUM(LARGE(G10:Z10,{1,2,3}))</f>
        <v>200.333</v>
      </c>
      <c r="D10" s="49" t="s">
        <v>221</v>
      </c>
      <c r="E10" s="32" t="s">
        <v>64</v>
      </c>
      <c r="F10" s="32" t="s">
        <v>65</v>
      </c>
      <c r="G10" s="11">
        <f>195/300*100</f>
        <v>65</v>
      </c>
      <c r="H10" s="16"/>
      <c r="I10" s="11">
        <f>201/300*100</f>
        <v>67</v>
      </c>
      <c r="J10" s="16"/>
      <c r="M10" s="16"/>
      <c r="N10" s="11">
        <v>68.332999999999998</v>
      </c>
      <c r="P10" s="16"/>
      <c r="Q10" s="11">
        <v>64.667000000000002</v>
      </c>
      <c r="R10" s="16"/>
      <c r="S10" s="16"/>
    </row>
    <row r="11" spans="1:41" x14ac:dyDescent="0.25">
      <c r="A11" s="71" t="s">
        <v>1193</v>
      </c>
      <c r="C11" s="11" cm="1">
        <f t="array" ref="C11">SUM(LARGE(G11:Z11,{1,2,3}))</f>
        <v>199</v>
      </c>
      <c r="D11" s="49" t="s">
        <v>898</v>
      </c>
      <c r="E11" s="32" t="s">
        <v>899</v>
      </c>
      <c r="F11" s="32" t="s">
        <v>900</v>
      </c>
      <c r="H11" s="16"/>
      <c r="N11" s="11">
        <v>64.332999999999998</v>
      </c>
      <c r="P11" s="11">
        <v>68.667000000000002</v>
      </c>
      <c r="Q11" s="11">
        <v>66</v>
      </c>
    </row>
    <row r="12" spans="1:41" x14ac:dyDescent="0.25">
      <c r="A12" s="52" t="s">
        <v>1196</v>
      </c>
      <c r="C12" s="11" cm="1">
        <f t="array" ref="C12">SUM(LARGE(G12:Z12,{1,2,3}))</f>
        <v>198.167</v>
      </c>
      <c r="D12" s="49" t="s">
        <v>289</v>
      </c>
      <c r="E12" s="32" t="s">
        <v>646</v>
      </c>
      <c r="F12" s="32" t="s">
        <v>306</v>
      </c>
      <c r="H12" s="16"/>
      <c r="K12" s="11">
        <v>62.667000000000002</v>
      </c>
      <c r="L12" s="11">
        <v>64.667000000000002</v>
      </c>
      <c r="O12" s="11">
        <v>61</v>
      </c>
      <c r="P12" s="11">
        <v>59.167000000000002</v>
      </c>
      <c r="R12" s="16">
        <v>62.332999999999998</v>
      </c>
      <c r="V12" s="16">
        <v>70.832999999999998</v>
      </c>
    </row>
    <row r="13" spans="1:41" x14ac:dyDescent="0.25">
      <c r="A13" s="52" t="s">
        <v>1196</v>
      </c>
      <c r="C13" s="11" cm="1">
        <f t="array" ref="C13">SUM(LARGE(G13:Z13,{1,2,3}))</f>
        <v>197.333</v>
      </c>
      <c r="D13" s="49" t="s">
        <v>951</v>
      </c>
      <c r="E13" s="32" t="s">
        <v>952</v>
      </c>
      <c r="F13" s="32" t="s">
        <v>954</v>
      </c>
      <c r="O13" s="11">
        <v>62.5</v>
      </c>
      <c r="R13" s="11">
        <v>64.167000000000002</v>
      </c>
      <c r="T13" s="11">
        <v>67.832999999999998</v>
      </c>
      <c r="U13" s="11">
        <v>65.332999999999998</v>
      </c>
    </row>
    <row r="14" spans="1:41" x14ac:dyDescent="0.25">
      <c r="A14" s="52" t="s">
        <v>1196</v>
      </c>
      <c r="B14" s="11" cm="1">
        <f t="array" ref="B14">SUM(LARGE(G14:Z14,{1,2,3,4}))</f>
        <v>258.166</v>
      </c>
      <c r="C14" s="11" cm="1">
        <f t="array" ref="C14">SUM(LARGE(G14:Z14,{1,2,3}))</f>
        <v>195.166</v>
      </c>
      <c r="D14" s="49" t="s">
        <v>643</v>
      </c>
      <c r="E14" s="32" t="s">
        <v>644</v>
      </c>
      <c r="F14" s="32" t="s">
        <v>645</v>
      </c>
      <c r="H14" s="16"/>
      <c r="K14" s="11">
        <v>63</v>
      </c>
      <c r="L14" s="11">
        <v>63</v>
      </c>
      <c r="M14" s="11">
        <v>61.667000000000002</v>
      </c>
      <c r="O14" s="11">
        <v>61.5</v>
      </c>
      <c r="P14" s="11">
        <v>65.332999999999998</v>
      </c>
      <c r="Q14" s="16"/>
      <c r="R14" s="11">
        <v>66.832999999999998</v>
      </c>
      <c r="S14" s="11">
        <v>63</v>
      </c>
    </row>
    <row r="15" spans="1:41" x14ac:dyDescent="0.25">
      <c r="A15" s="71" t="s">
        <v>1193</v>
      </c>
      <c r="B15" s="11" t="e" cm="1">
        <f t="array" ref="B15">SUM(LARGE(G15:Z15,{1,2,3,4}))</f>
        <v>#NUM!</v>
      </c>
      <c r="C15" s="11" cm="1">
        <f t="array" ref="C15">SUM(LARGE(G15:Z15,{1,2,3}))</f>
        <v>195.166</v>
      </c>
      <c r="D15" s="49" t="s">
        <v>315</v>
      </c>
      <c r="E15" s="32" t="s">
        <v>316</v>
      </c>
      <c r="F15" s="32" t="s">
        <v>326</v>
      </c>
      <c r="H15" s="11">
        <v>64</v>
      </c>
      <c r="M15" s="16"/>
      <c r="P15" s="11">
        <v>65.832999999999998</v>
      </c>
      <c r="Q15" s="16"/>
      <c r="R15" s="16">
        <v>65.332999999999998</v>
      </c>
    </row>
    <row r="16" spans="1:41" x14ac:dyDescent="0.25">
      <c r="A16" s="71" t="s">
        <v>1193</v>
      </c>
      <c r="B16" s="11" cm="1">
        <f t="array" ref="B16">SUM(LARGE(G16:Z16,{1,2,3,4}))</f>
        <v>250.999</v>
      </c>
      <c r="C16" s="11" cm="1">
        <f t="array" ref="C16">SUM(LARGE(G16:Z16,{1,2,3}))</f>
        <v>194.166</v>
      </c>
      <c r="D16" s="49" t="s">
        <v>291</v>
      </c>
      <c r="E16" s="32" t="s">
        <v>741</v>
      </c>
      <c r="F16" s="32" t="s">
        <v>307</v>
      </c>
      <c r="H16" s="16"/>
      <c r="L16" s="11">
        <v>61.832999999999998</v>
      </c>
      <c r="M16" s="31"/>
      <c r="R16" s="16">
        <v>56.832999999999998</v>
      </c>
      <c r="S16" s="11">
        <v>64</v>
      </c>
      <c r="T16" s="29"/>
      <c r="U16" s="29"/>
      <c r="V16" s="16">
        <v>68.332999999999998</v>
      </c>
    </row>
    <row r="17" spans="1:32" x14ac:dyDescent="0.25">
      <c r="A17" s="71" t="s">
        <v>1193</v>
      </c>
      <c r="B17" s="11" cm="1">
        <f t="array" ref="B17">SUM(LARGE(G17:Z17,{1,2,3,4}))</f>
        <v>256.83299999999997</v>
      </c>
      <c r="C17" s="11" cm="1">
        <f t="array" ref="C17">SUM(LARGE(G17:Z17,{1,2,3}))</f>
        <v>193.5</v>
      </c>
      <c r="D17" s="49" t="s">
        <v>461</v>
      </c>
      <c r="E17" s="32" t="s">
        <v>389</v>
      </c>
      <c r="F17" s="32" t="s">
        <v>454</v>
      </c>
      <c r="H17" s="16"/>
      <c r="J17" s="11">
        <v>65.832999999999998</v>
      </c>
      <c r="K17" s="11">
        <v>58.332999999999998</v>
      </c>
      <c r="L17" s="11">
        <v>58.667000000000002</v>
      </c>
      <c r="M17" s="31"/>
      <c r="O17" s="11">
        <v>59.167000000000002</v>
      </c>
      <c r="R17" s="11">
        <v>63.332999999999998</v>
      </c>
      <c r="S17" s="11">
        <v>63.667000000000002</v>
      </c>
      <c r="T17" s="11">
        <v>58.667000000000002</v>
      </c>
      <c r="U17" s="29">
        <v>64</v>
      </c>
    </row>
    <row r="18" spans="1:32" x14ac:dyDescent="0.25">
      <c r="A18" s="52" t="s">
        <v>1196</v>
      </c>
      <c r="B18" s="11" cm="1">
        <f t="array" ref="B18">SUM(LARGE(H18:Z18,{1,2,3,4}))</f>
        <v>251.999</v>
      </c>
      <c r="C18" s="11" cm="1">
        <f t="array" ref="C18">SUM(LARGE(G18:Z18,{1,2,3}))</f>
        <v>191.666</v>
      </c>
      <c r="D18" s="49" t="s">
        <v>324</v>
      </c>
      <c r="E18" s="32" t="s">
        <v>325</v>
      </c>
      <c r="F18" s="32" t="s">
        <v>331</v>
      </c>
      <c r="H18" s="11">
        <v>58</v>
      </c>
      <c r="J18" s="11">
        <v>66.832999999999998</v>
      </c>
      <c r="O18" s="11">
        <v>60.832999999999998</v>
      </c>
      <c r="S18" s="11">
        <v>64</v>
      </c>
      <c r="U18" s="11">
        <v>60.332999999999998</v>
      </c>
    </row>
    <row r="19" spans="1:32" x14ac:dyDescent="0.25">
      <c r="A19" s="71" t="s">
        <v>1193</v>
      </c>
      <c r="C19" s="11" cm="1">
        <f t="array" ref="C19">SUM(LARGE(G19:Z19,{1,2,3}))</f>
        <v>190.833</v>
      </c>
      <c r="D19" s="49" t="s">
        <v>880</v>
      </c>
      <c r="E19" s="32" t="s">
        <v>32</v>
      </c>
      <c r="F19" s="32" t="s">
        <v>1133</v>
      </c>
      <c r="H19" s="16"/>
      <c r="O19" s="16"/>
      <c r="P19" s="16"/>
      <c r="Q19" s="11">
        <v>65.167000000000002</v>
      </c>
      <c r="S19" s="11">
        <v>64.832999999999998</v>
      </c>
      <c r="T19" s="11">
        <v>60.832999999999998</v>
      </c>
    </row>
    <row r="20" spans="1:32" x14ac:dyDescent="0.25">
      <c r="A20" s="71" t="s">
        <v>1193</v>
      </c>
      <c r="B20" s="11" cm="1">
        <f t="array" ref="B20">SUM(LARGE(G20:Z20,{1,2,3,4}))</f>
        <v>250.33266666666668</v>
      </c>
      <c r="C20" s="11" cm="1">
        <f t="array" ref="C20">SUM(LARGE(G20:Z20,{1,2,3}))</f>
        <v>190.83266666666668</v>
      </c>
      <c r="D20" s="49" t="s">
        <v>226</v>
      </c>
      <c r="E20" s="32" t="s">
        <v>74</v>
      </c>
      <c r="F20" s="32" t="s">
        <v>75</v>
      </c>
      <c r="G20" s="11">
        <f>170/300*100</f>
        <v>56.666666666666664</v>
      </c>
      <c r="H20" s="16"/>
      <c r="I20" s="11">
        <f>192.5/300*100</f>
        <v>64.166666666666671</v>
      </c>
      <c r="K20" s="11">
        <v>59.5</v>
      </c>
      <c r="N20" s="11">
        <v>63.332999999999998</v>
      </c>
      <c r="O20" s="31"/>
      <c r="P20" s="31"/>
      <c r="Q20" s="11">
        <v>63.332999999999998</v>
      </c>
      <c r="R20" s="31"/>
      <c r="V20" s="13"/>
      <c r="W20" s="14"/>
      <c r="X20" s="14"/>
      <c r="Y20" s="10"/>
      <c r="Z20" s="5"/>
      <c r="AA20" s="5"/>
      <c r="AB20" s="5"/>
      <c r="AC20" s="5"/>
      <c r="AD20" s="5"/>
      <c r="AE20" s="8"/>
      <c r="AF20" s="8"/>
    </row>
    <row r="21" spans="1:32" x14ac:dyDescent="0.25">
      <c r="A21" s="72" t="s">
        <v>1194</v>
      </c>
      <c r="C21" s="11" cm="1">
        <f t="array" ref="C21">SUM(LARGE(G21:Z21,{1,2,3}))</f>
        <v>188.833</v>
      </c>
      <c r="D21" s="49" t="s">
        <v>1113</v>
      </c>
      <c r="E21" s="32" t="s">
        <v>1114</v>
      </c>
      <c r="F21" s="32" t="s">
        <v>1117</v>
      </c>
      <c r="H21" s="16"/>
      <c r="O21" s="16"/>
      <c r="P21" s="16"/>
      <c r="S21" s="11">
        <v>65.332999999999998</v>
      </c>
      <c r="T21" s="29">
        <v>65.167000000000002</v>
      </c>
      <c r="U21" s="29">
        <v>58.332999999999998</v>
      </c>
    </row>
    <row r="22" spans="1:32" x14ac:dyDescent="0.25">
      <c r="A22" s="52" t="s">
        <v>1196</v>
      </c>
      <c r="B22" s="11" cm="1">
        <f t="array" ref="B22">SUM(LARGE(G22:Z22,{1,2,3,4}))</f>
        <v>250.5</v>
      </c>
      <c r="C22" s="11" cm="1">
        <f t="array" ref="C22">SUM(LARGE(G22:Z22,{1,2,3}))</f>
        <v>188.5</v>
      </c>
      <c r="D22" s="49" t="s">
        <v>189</v>
      </c>
      <c r="E22" s="32" t="s">
        <v>165</v>
      </c>
      <c r="F22" s="32" t="s">
        <v>166</v>
      </c>
      <c r="H22" s="16"/>
      <c r="I22" s="11">
        <f>174/300*100</f>
        <v>57.999999999999993</v>
      </c>
      <c r="L22" s="16"/>
      <c r="M22" s="11">
        <v>62.167000000000002</v>
      </c>
      <c r="N22" s="11">
        <v>62</v>
      </c>
      <c r="O22" s="16"/>
      <c r="P22" s="16"/>
      <c r="Q22" s="11">
        <v>62</v>
      </c>
      <c r="S22" s="16"/>
      <c r="T22" s="11">
        <v>64.332999999999998</v>
      </c>
      <c r="U22" s="29"/>
    </row>
    <row r="23" spans="1:32" x14ac:dyDescent="0.25">
      <c r="A23" s="71" t="s">
        <v>1193</v>
      </c>
      <c r="B23" s="11" t="e" cm="1">
        <f t="array" ref="B23">SUM(LARGE(G23:Z23,{1,2,3,4}))</f>
        <v>#NUM!</v>
      </c>
      <c r="C23" s="11" cm="1">
        <f t="array" ref="C23">SUM(LARGE(G23:Z23,{1,2,3}))</f>
        <v>188.001</v>
      </c>
      <c r="D23" s="49" t="s">
        <v>742</v>
      </c>
      <c r="E23" s="32" t="s">
        <v>743</v>
      </c>
      <c r="F23" s="32" t="s">
        <v>750</v>
      </c>
      <c r="H23" s="16"/>
      <c r="L23" s="11">
        <v>65.667000000000002</v>
      </c>
      <c r="T23" s="11">
        <v>61.667000000000002</v>
      </c>
      <c r="U23" s="11">
        <v>60.667000000000002</v>
      </c>
    </row>
    <row r="24" spans="1:32" x14ac:dyDescent="0.25">
      <c r="A24" s="52" t="s">
        <v>1196</v>
      </c>
      <c r="B24" s="11" cm="1">
        <f t="array" ref="B24">SUM(LARGE(G24:Z24,{1,2,3,4}))</f>
        <v>248.66666666666669</v>
      </c>
      <c r="C24" s="11" cm="1">
        <f t="array" ref="C24">SUM(LARGE(G24:Z24,{1,2,3}))</f>
        <v>187.5</v>
      </c>
      <c r="D24" s="49" t="s">
        <v>223</v>
      </c>
      <c r="E24" s="32" t="s">
        <v>68</v>
      </c>
      <c r="F24" s="32" t="s">
        <v>69</v>
      </c>
      <c r="G24" s="11">
        <f>183.5/300*100</f>
        <v>61.166666666666671</v>
      </c>
      <c r="H24" s="16"/>
      <c r="I24" s="11">
        <f>178/300*100</f>
        <v>59.333333333333336</v>
      </c>
      <c r="L24" s="11">
        <v>63</v>
      </c>
      <c r="M24" s="16"/>
      <c r="N24" s="11">
        <v>63.167000000000002</v>
      </c>
      <c r="P24" s="16"/>
      <c r="Q24" s="11">
        <v>61.332999999999998</v>
      </c>
      <c r="R24" s="16"/>
    </row>
    <row r="25" spans="1:32" x14ac:dyDescent="0.25">
      <c r="A25" s="72" t="s">
        <v>1194</v>
      </c>
      <c r="C25" s="11" cm="1">
        <f t="array" ref="C25">SUM(LARGE(G25:Z25,{1,2,3}))</f>
        <v>185.66666666666666</v>
      </c>
      <c r="D25" s="49" t="s">
        <v>895</v>
      </c>
      <c r="E25" s="32" t="s">
        <v>339</v>
      </c>
      <c r="F25" s="32" t="s">
        <v>571</v>
      </c>
      <c r="H25" s="16"/>
      <c r="I25" s="11">
        <f>174.5/300*100</f>
        <v>58.166666666666664</v>
      </c>
      <c r="N25" s="11">
        <v>65.667000000000002</v>
      </c>
      <c r="Q25" s="11">
        <v>61.832999999999998</v>
      </c>
    </row>
    <row r="26" spans="1:32" x14ac:dyDescent="0.25">
      <c r="A26" s="72" t="s">
        <v>1194</v>
      </c>
      <c r="B26" s="11" t="e" cm="1">
        <f t="array" ref="B26">SUM(LARGE(G26:Z26,{1,2,3,4}))</f>
        <v>#NUM!</v>
      </c>
      <c r="C26" s="11" cm="1">
        <f t="array" ref="C26">SUM(LARGE(G26:Z26,{1,2,3}))</f>
        <v>181.833</v>
      </c>
      <c r="D26" s="49" t="s">
        <v>464</v>
      </c>
      <c r="E26" s="32" t="s">
        <v>450</v>
      </c>
      <c r="F26" s="32" t="s">
        <v>457</v>
      </c>
      <c r="H26" s="16"/>
      <c r="J26" s="11">
        <v>61.667000000000002</v>
      </c>
      <c r="K26" s="11">
        <v>63.332999999999998</v>
      </c>
      <c r="L26" s="31"/>
      <c r="M26" s="31"/>
      <c r="S26" s="11">
        <v>56.832999999999998</v>
      </c>
    </row>
    <row r="27" spans="1:32" x14ac:dyDescent="0.25">
      <c r="A27" s="72" t="s">
        <v>1194</v>
      </c>
      <c r="B27" s="11" cm="1">
        <f t="array" ref="B27">SUM(LARGE(G27:Z27,{1,2,3,4}))</f>
        <v>240.667</v>
      </c>
      <c r="C27" s="11" cm="1">
        <f t="array" ref="C27">SUM(LARGE(G27:Z27,{1,2,3}))</f>
        <v>181.167</v>
      </c>
      <c r="D27" s="49" t="s">
        <v>647</v>
      </c>
      <c r="E27" s="32" t="s">
        <v>648</v>
      </c>
      <c r="F27" s="32" t="s">
        <v>649</v>
      </c>
      <c r="H27" s="16"/>
      <c r="K27" s="11">
        <v>59.667000000000002</v>
      </c>
      <c r="L27" s="11">
        <v>57.832999999999998</v>
      </c>
      <c r="M27" s="31"/>
      <c r="P27" s="11">
        <v>61.167000000000002</v>
      </c>
      <c r="R27" s="16">
        <v>59.5</v>
      </c>
      <c r="T27" s="11">
        <v>57.832999999999998</v>
      </c>
      <c r="U27" s="29">
        <v>60.332999999999998</v>
      </c>
    </row>
    <row r="28" spans="1:32" x14ac:dyDescent="0.25">
      <c r="A28" s="72" t="s">
        <v>1194</v>
      </c>
      <c r="B28" s="11"/>
      <c r="C28" s="11" cm="1">
        <f t="array" ref="C28">SUM(LARGE(G28:Z28,{1,2,3}))</f>
        <v>180.16700000000003</v>
      </c>
      <c r="D28" s="49" t="s">
        <v>224</v>
      </c>
      <c r="E28" s="32" t="s">
        <v>70</v>
      </c>
      <c r="F28" s="32" t="s">
        <v>71</v>
      </c>
      <c r="G28" s="11">
        <f>179/300*100</f>
        <v>59.666666666666671</v>
      </c>
      <c r="H28" s="16"/>
      <c r="I28" s="11">
        <f>181/300*100</f>
        <v>60.333333333333336</v>
      </c>
      <c r="N28" s="11">
        <v>60.167000000000002</v>
      </c>
    </row>
    <row r="29" spans="1:32" x14ac:dyDescent="0.25">
      <c r="A29" s="72" t="s">
        <v>1194</v>
      </c>
      <c r="B29" s="11" t="e" cm="1">
        <f t="array" ref="B29">SUM(LARGE(H29:Z29,{1,2,3,4}))</f>
        <v>#NUM!</v>
      </c>
      <c r="C29" s="11" cm="1">
        <f t="array" ref="C29">SUM(LARGE(G29:Z29,{1,2,3}))</f>
        <v>180</v>
      </c>
      <c r="D29" s="49" t="s">
        <v>465</v>
      </c>
      <c r="E29" s="32" t="s">
        <v>451</v>
      </c>
      <c r="F29" s="32" t="s">
        <v>458</v>
      </c>
      <c r="H29" s="16"/>
      <c r="J29" s="11">
        <v>61.167000000000002</v>
      </c>
      <c r="K29" s="11">
        <v>62.332999999999998</v>
      </c>
      <c r="L29" s="31"/>
      <c r="P29" s="16"/>
      <c r="Q29" s="16"/>
      <c r="T29" s="29">
        <v>56.5</v>
      </c>
    </row>
    <row r="30" spans="1:32" x14ac:dyDescent="0.25">
      <c r="A30" s="4"/>
      <c r="B30" s="11" t="e" cm="1">
        <f t="array" ref="B30">SUM(LARGE(G30:Z30,{1,2,3,4}))</f>
        <v>#NUM!</v>
      </c>
      <c r="C30" s="11" cm="1">
        <f t="array" ref="C30">SUM(LARGE(G30:Z30,{1,2,3}))</f>
        <v>175.167</v>
      </c>
      <c r="D30" s="49" t="s">
        <v>322</v>
      </c>
      <c r="E30" s="32" t="s">
        <v>323</v>
      </c>
      <c r="F30" s="32" t="s">
        <v>330</v>
      </c>
      <c r="H30" s="11">
        <v>58.167000000000002</v>
      </c>
      <c r="K30" s="11">
        <v>59.667000000000002</v>
      </c>
      <c r="L30" s="11">
        <v>57.332999999999998</v>
      </c>
    </row>
    <row r="31" spans="1:32" x14ac:dyDescent="0.25">
      <c r="A31" s="4"/>
      <c r="B31" s="20" t="e" cm="1">
        <f t="array" ref="B31">SUM(LARGE(G31:Z31,{1,2,3,4}))</f>
        <v>#NUM!</v>
      </c>
      <c r="C31" s="35" t="e" cm="1">
        <f t="array" ref="C31">SUM(LARGE(G31:Z31,{1,2,3}))</f>
        <v>#NUM!</v>
      </c>
      <c r="D31" s="49" t="s">
        <v>217</v>
      </c>
      <c r="E31" s="32" t="s">
        <v>56</v>
      </c>
      <c r="F31" s="32" t="s">
        <v>57</v>
      </c>
      <c r="G31" s="11">
        <f>206.5/300*100</f>
        <v>68.833333333333329</v>
      </c>
      <c r="H31" s="45"/>
      <c r="S31" s="16"/>
      <c r="T31" s="29"/>
      <c r="U31" s="29"/>
    </row>
    <row r="32" spans="1:32" x14ac:dyDescent="0.25">
      <c r="B32" s="37"/>
      <c r="C32" s="35" t="e" cm="1">
        <f t="array" ref="C32">SUM(LARGE(G32:Z32,{1,2,3}))</f>
        <v>#NUM!</v>
      </c>
      <c r="D32" s="49" t="s">
        <v>1115</v>
      </c>
      <c r="E32" s="32" t="s">
        <v>1116</v>
      </c>
      <c r="F32" s="32" t="s">
        <v>1118</v>
      </c>
      <c r="H32" s="45"/>
      <c r="O32" s="16"/>
      <c r="P32" s="16"/>
      <c r="S32" s="11">
        <v>62</v>
      </c>
    </row>
    <row r="33" spans="1:22" x14ac:dyDescent="0.25">
      <c r="A33" s="4"/>
      <c r="B33" s="20" t="e" cm="1">
        <f t="array" ref="B33">SUM(LARGE(G33:Z33,{1,2,3,4}))</f>
        <v>#NUM!</v>
      </c>
      <c r="C33" s="35" t="e" cm="1">
        <f t="array" ref="C33">SUM(LARGE(G33:Z33,{1,2,3}))</f>
        <v>#NUM!</v>
      </c>
      <c r="D33" s="49" t="s">
        <v>218</v>
      </c>
      <c r="E33" s="32" t="s">
        <v>58</v>
      </c>
      <c r="F33" s="32" t="s">
        <v>59</v>
      </c>
      <c r="G33" s="11">
        <f>206/300*100</f>
        <v>68.666666666666671</v>
      </c>
      <c r="H33" s="45"/>
      <c r="R33" s="20"/>
    </row>
    <row r="34" spans="1:22" x14ac:dyDescent="0.25">
      <c r="B34" s="37"/>
      <c r="C34" s="35" t="e" cm="1">
        <f t="array" ref="C34">SUM(LARGE(G34:Z34,{1,2,3}))</f>
        <v>#NUM!</v>
      </c>
      <c r="D34" s="49" t="s">
        <v>1042</v>
      </c>
      <c r="E34" s="32" t="s">
        <v>1030</v>
      </c>
      <c r="F34" s="32" t="s">
        <v>1050</v>
      </c>
      <c r="H34" s="45"/>
      <c r="O34" s="16"/>
      <c r="P34" s="16"/>
      <c r="Q34" s="20">
        <v>59.167000000000002</v>
      </c>
    </row>
    <row r="35" spans="1:22" x14ac:dyDescent="0.25">
      <c r="B35" s="37"/>
      <c r="C35" s="35" t="e" cm="1">
        <f t="array" ref="C35">SUM(LARGE(G35:Z35,{1,2,3}))</f>
        <v>#NUM!</v>
      </c>
      <c r="D35" s="49" t="s">
        <v>744</v>
      </c>
      <c r="E35" s="32" t="s">
        <v>745</v>
      </c>
      <c r="F35" s="32" t="s">
        <v>751</v>
      </c>
      <c r="H35" s="16"/>
      <c r="L35" s="11">
        <v>62.667000000000002</v>
      </c>
      <c r="T35" s="29">
        <v>58</v>
      </c>
      <c r="U35" s="12"/>
    </row>
    <row r="36" spans="1:22" x14ac:dyDescent="0.25">
      <c r="A36" s="4"/>
      <c r="B36" s="20" t="e" cm="1">
        <f t="array" ref="B36">SUM(LARGE(H36:Z36,{1,2,3,4}))</f>
        <v>#NUM!</v>
      </c>
      <c r="C36" s="35" t="e" cm="1">
        <f t="array" ref="C36">SUM(LARGE(G36:Z36,{1,2,3}))</f>
        <v>#NUM!</v>
      </c>
      <c r="D36" s="49" t="s">
        <v>222</v>
      </c>
      <c r="E36" s="32" t="s">
        <v>66</v>
      </c>
      <c r="F36" s="32" t="s">
        <v>67</v>
      </c>
      <c r="G36" s="11">
        <f>186/300*100</f>
        <v>62</v>
      </c>
      <c r="H36" s="16"/>
    </row>
    <row r="37" spans="1:22" x14ac:dyDescent="0.25">
      <c r="B37" s="11" t="e" cm="1">
        <f t="array" ref="B37">SUM(LARGE(G37:Z37,{1,2,3,4}))</f>
        <v>#NUM!</v>
      </c>
      <c r="C37" s="35" t="e" cm="1">
        <f t="array" ref="C37">SUM(LARGE(G37:Z37,{1,2,3}))</f>
        <v>#NUM!</v>
      </c>
      <c r="D37" s="49" t="s">
        <v>830</v>
      </c>
      <c r="E37" s="32" t="s">
        <v>831</v>
      </c>
      <c r="F37" s="32" t="s">
        <v>833</v>
      </c>
      <c r="G37" s="34"/>
      <c r="H37" s="16"/>
      <c r="M37" s="11">
        <v>62</v>
      </c>
      <c r="O37" s="31"/>
    </row>
    <row r="38" spans="1:22" x14ac:dyDescent="0.25">
      <c r="A38" s="4"/>
      <c r="B38" s="11" t="e" cm="1">
        <f t="array" ref="B38">SUM(LARGE(H38:Z38,{1,2,3,4}))</f>
        <v>#NUM!</v>
      </c>
      <c r="C38" s="35" t="e" cm="1">
        <f t="array" ref="C38">SUM(LARGE(G38:Z38,{1,2,3}))</f>
        <v>#NUM!</v>
      </c>
      <c r="D38" s="49">
        <v>301</v>
      </c>
      <c r="E38" s="32" t="s">
        <v>567</v>
      </c>
      <c r="F38" s="32" t="s">
        <v>568</v>
      </c>
      <c r="H38" s="16"/>
      <c r="I38" s="11">
        <f>178.5/300*100</f>
        <v>59.5</v>
      </c>
      <c r="J38" s="16"/>
      <c r="L38" s="16"/>
      <c r="M38" s="16"/>
      <c r="O38" s="16"/>
      <c r="P38" s="16"/>
      <c r="R38" s="16"/>
      <c r="T38" s="29"/>
      <c r="U38" s="29"/>
      <c r="V38" s="11"/>
    </row>
    <row r="39" spans="1:22" x14ac:dyDescent="0.25">
      <c r="A39" s="21"/>
      <c r="B39" s="11" t="e" cm="1">
        <f t="array" ref="B39">SUM(LARGE(G39:Z39,{1,2,3,4}))</f>
        <v>#NUM!</v>
      </c>
      <c r="C39" s="35" t="e" cm="1">
        <f t="array" ref="C39">SUM(LARGE(G39:Z39,{1,2,3}))</f>
        <v>#NUM!</v>
      </c>
      <c r="D39" s="49" t="s">
        <v>748</v>
      </c>
      <c r="E39" s="32" t="s">
        <v>749</v>
      </c>
      <c r="F39" s="32" t="s">
        <v>753</v>
      </c>
      <c r="H39" s="16"/>
      <c r="L39" s="11">
        <v>58.832999999999998</v>
      </c>
      <c r="M39" s="31"/>
    </row>
    <row r="40" spans="1:22" x14ac:dyDescent="0.25">
      <c r="A40" s="23"/>
      <c r="B40" s="11"/>
      <c r="C40" s="35" t="e" cm="1">
        <f t="array" ref="C40">SUM(LARGE(G40:Z40,{1,2,3}))</f>
        <v>#NUM!</v>
      </c>
      <c r="D40" s="49" t="s">
        <v>460</v>
      </c>
      <c r="E40" s="32" t="s">
        <v>447</v>
      </c>
      <c r="F40" s="32" t="s">
        <v>453</v>
      </c>
      <c r="H40" s="16"/>
      <c r="J40" s="11">
        <v>68.832999999999998</v>
      </c>
    </row>
    <row r="41" spans="1:22" x14ac:dyDescent="0.25">
      <c r="A41" s="23"/>
      <c r="B41" s="11" t="e" cm="1">
        <f t="array" ref="B41">SUM(LARGE(G41:Z41,{1,2,3,4}))</f>
        <v>#NUM!</v>
      </c>
      <c r="C41" s="35" t="e" cm="1">
        <f t="array" ref="C41">SUM(LARGE(G41:Z41,{1,2,3}))</f>
        <v>#NUM!</v>
      </c>
      <c r="D41" s="49" t="s">
        <v>227</v>
      </c>
      <c r="E41" s="32" t="s">
        <v>76</v>
      </c>
      <c r="F41" s="32" t="s">
        <v>77</v>
      </c>
      <c r="G41" s="11">
        <f>166.5/300*100</f>
        <v>55.500000000000007</v>
      </c>
      <c r="H41" s="16"/>
      <c r="V41" s="11"/>
    </row>
    <row r="42" spans="1:22" x14ac:dyDescent="0.25">
      <c r="A42" s="21"/>
      <c r="C42" s="35" t="e" cm="1">
        <f t="array" ref="C42">SUM(LARGE(G42:Z42,{1,2,3}))</f>
        <v>#NUM!</v>
      </c>
      <c r="D42" s="49" t="s">
        <v>627</v>
      </c>
      <c r="E42" s="32" t="s">
        <v>1005</v>
      </c>
      <c r="F42" s="32" t="s">
        <v>629</v>
      </c>
      <c r="R42" s="11">
        <v>65.5</v>
      </c>
      <c r="T42" s="29">
        <v>62.167000000000002</v>
      </c>
    </row>
    <row r="43" spans="1:22" x14ac:dyDescent="0.25">
      <c r="A43" s="23"/>
      <c r="B43" s="11" t="e" cm="1">
        <f t="array" ref="B43">SUM(LARGE(G43:Z43,{1,2,3,4}))</f>
        <v>#NUM!</v>
      </c>
      <c r="C43" s="35" t="e" cm="1">
        <f t="array" ref="C43">SUM(LARGE(G43:Z43,{1,2,3}))</f>
        <v>#NUM!</v>
      </c>
      <c r="D43" s="49" t="s">
        <v>463</v>
      </c>
      <c r="E43" s="32" t="s">
        <v>449</v>
      </c>
      <c r="F43" s="32" t="s">
        <v>456</v>
      </c>
      <c r="H43" s="16"/>
      <c r="J43" s="11">
        <v>63.5</v>
      </c>
      <c r="L43" s="31"/>
    </row>
    <row r="44" spans="1:22" x14ac:dyDescent="0.25">
      <c r="A44" s="23"/>
      <c r="B44" s="11" t="e" cm="1">
        <f t="array" ref="B44">SUM(LARGE(G44:Z44,{1,2,3,4}))</f>
        <v>#NUM!</v>
      </c>
      <c r="C44" s="35" t="e" cm="1">
        <f t="array" ref="C44">SUM(LARGE(G44:Z44,{1,2,3}))</f>
        <v>#NUM!</v>
      </c>
      <c r="D44" s="49" t="s">
        <v>225</v>
      </c>
      <c r="E44" s="32" t="s">
        <v>72</v>
      </c>
      <c r="F44" s="32" t="s">
        <v>73</v>
      </c>
      <c r="G44" s="11">
        <f>176/300*100</f>
        <v>58.666666666666664</v>
      </c>
      <c r="H44" s="16"/>
      <c r="J44" s="16"/>
      <c r="M44" s="31"/>
      <c r="O44" s="16"/>
      <c r="P44" s="16"/>
      <c r="Q44" s="16"/>
    </row>
    <row r="45" spans="1:22" x14ac:dyDescent="0.25">
      <c r="C45" s="35" t="e" cm="1">
        <f t="array" ref="C45">SUM(LARGE(G45:Z45,{1,2,3}))</f>
        <v>#NUM!</v>
      </c>
      <c r="D45" s="49" t="s">
        <v>1045</v>
      </c>
      <c r="E45" s="32" t="s">
        <v>559</v>
      </c>
      <c r="F45" s="32" t="s">
        <v>560</v>
      </c>
      <c r="H45" s="16"/>
      <c r="I45" s="11">
        <f>185/300*100</f>
        <v>61.666666666666671</v>
      </c>
      <c r="O45" s="16"/>
      <c r="P45" s="16"/>
      <c r="Q45" s="11">
        <v>58.667000000000002</v>
      </c>
    </row>
    <row r="46" spans="1:22" x14ac:dyDescent="0.25">
      <c r="A46" s="19"/>
      <c r="B46" s="20" t="e" cm="1">
        <f t="array" ref="B46">SUM(LARGE(G46:Z46,{1,2,3,4}))</f>
        <v>#NUM!</v>
      </c>
      <c r="C46" s="35" t="e" cm="1">
        <f t="array" ref="C46">SUM(LARGE(G46:Z46,{1,2,3}))</f>
        <v>#NUM!</v>
      </c>
      <c r="D46" s="49" t="s">
        <v>1046</v>
      </c>
      <c r="E46" s="32" t="s">
        <v>565</v>
      </c>
      <c r="F46" s="32" t="s">
        <v>566</v>
      </c>
      <c r="G46" s="35"/>
      <c r="H46" s="16"/>
      <c r="I46" s="11">
        <f>184/300*100</f>
        <v>61.333333333333329</v>
      </c>
      <c r="Q46" s="11">
        <v>60.832999999999998</v>
      </c>
    </row>
    <row r="47" spans="1:22" x14ac:dyDescent="0.25">
      <c r="A47" s="19"/>
      <c r="B47" s="20" t="e" cm="1">
        <f t="array" ref="B47">SUM(LARGE(G47:Z47,{1,2,3,4}))</f>
        <v>#NUM!</v>
      </c>
      <c r="C47" s="35" t="e" cm="1">
        <f t="array" ref="C47">SUM(LARGE(G47:Z47,{1,2,3}))</f>
        <v>#NUM!</v>
      </c>
      <c r="D47" s="49">
        <v>820</v>
      </c>
      <c r="E47" s="32" t="s">
        <v>569</v>
      </c>
      <c r="F47" s="32" t="s">
        <v>570</v>
      </c>
      <c r="G47" s="35"/>
      <c r="H47" s="16"/>
      <c r="I47" s="11">
        <f>177.5/300*100</f>
        <v>59.166666666666664</v>
      </c>
      <c r="U47" s="20"/>
    </row>
    <row r="48" spans="1:22" x14ac:dyDescent="0.25">
      <c r="C48" s="35" t="e" cm="1">
        <f t="array" ref="C48">SUM(LARGE(G48:Z48,{1,2,3}))</f>
        <v>#NUM!</v>
      </c>
      <c r="D48" s="49" t="s">
        <v>897</v>
      </c>
      <c r="E48" s="32" t="s">
        <v>563</v>
      </c>
      <c r="F48" s="32" t="s">
        <v>564</v>
      </c>
      <c r="G48" s="35"/>
      <c r="H48" s="16"/>
      <c r="I48" s="11">
        <f>184.5/300*100</f>
        <v>61.5</v>
      </c>
      <c r="N48" s="11">
        <v>65.167000000000002</v>
      </c>
    </row>
    <row r="49" spans="1:32" x14ac:dyDescent="0.25">
      <c r="C49" s="35" t="e" cm="1">
        <f t="array" ref="C49">SUM(LARGE(G49:Z49,{1,2,3}))</f>
        <v>#NUM!</v>
      </c>
      <c r="D49" s="49" t="s">
        <v>1038</v>
      </c>
      <c r="E49" s="32" t="s">
        <v>1039</v>
      </c>
      <c r="F49" s="32" t="s">
        <v>1048</v>
      </c>
      <c r="H49" s="16"/>
      <c r="L49" s="31"/>
      <c r="M49" s="31"/>
      <c r="Q49" s="11">
        <v>53.332999999999998</v>
      </c>
    </row>
    <row r="50" spans="1:32" x14ac:dyDescent="0.25">
      <c r="C50" s="35" t="e" cm="1">
        <f t="array" ref="C50">SUM(LARGE(G50:Z50,{1,2,3}))</f>
        <v>#NUM!</v>
      </c>
      <c r="D50" s="49">
        <v>99</v>
      </c>
      <c r="E50" s="32" t="s">
        <v>555</v>
      </c>
      <c r="F50" s="32" t="s">
        <v>556</v>
      </c>
      <c r="H50" s="16"/>
      <c r="I50" s="11">
        <f>194.5/300*100</f>
        <v>64.833333333333329</v>
      </c>
      <c r="Q50" s="11">
        <v>64.832999999999998</v>
      </c>
      <c r="T50" s="30"/>
      <c r="V50" s="11"/>
      <c r="W50" s="3"/>
      <c r="X50" s="3"/>
      <c r="Y50" s="15"/>
      <c r="AD50" s="9"/>
      <c r="AE50" s="8"/>
      <c r="AF50" s="8"/>
    </row>
    <row r="51" spans="1:32" x14ac:dyDescent="0.25">
      <c r="C51" s="35" t="e" cm="1">
        <f t="array" ref="C51">SUM(LARGE(G51:Z51,{1,2,3}))</f>
        <v>#NUM!</v>
      </c>
      <c r="D51" s="49" t="s">
        <v>1040</v>
      </c>
      <c r="E51" s="32" t="s">
        <v>1041</v>
      </c>
      <c r="F51" s="32" t="s">
        <v>1049</v>
      </c>
      <c r="H51" s="16"/>
      <c r="O51" s="16"/>
      <c r="P51" s="16"/>
      <c r="Q51" s="11">
        <v>57.5</v>
      </c>
    </row>
    <row r="52" spans="1:32" x14ac:dyDescent="0.25">
      <c r="C52" s="35" t="e" cm="1">
        <f t="array" ref="C52">SUM(LARGE(G52:Z52,{1,2,3}))</f>
        <v>#NUM!</v>
      </c>
      <c r="D52" s="49" t="s">
        <v>1006</v>
      </c>
      <c r="E52" s="32" t="s">
        <v>1007</v>
      </c>
      <c r="F52" s="32" t="s">
        <v>1008</v>
      </c>
      <c r="R52" s="11">
        <v>59.332999999999998</v>
      </c>
      <c r="S52" s="11">
        <v>51.5</v>
      </c>
    </row>
    <row r="53" spans="1:32" x14ac:dyDescent="0.25">
      <c r="C53" s="35" t="e" cm="1">
        <f t="array" ref="C53">SUM(LARGE(G53:Z53,{1,2,3}))</f>
        <v>#NUM!</v>
      </c>
      <c r="D53" s="49" t="s">
        <v>1043</v>
      </c>
      <c r="E53" s="32" t="s">
        <v>1044</v>
      </c>
      <c r="F53" s="32" t="s">
        <v>1051</v>
      </c>
      <c r="H53" s="16"/>
      <c r="O53" s="16"/>
      <c r="P53" s="16"/>
      <c r="Q53" s="11">
        <v>59.167000000000002</v>
      </c>
    </row>
    <row r="54" spans="1:32" x14ac:dyDescent="0.25">
      <c r="A54" s="22"/>
      <c r="B54" s="11" t="e" cm="1">
        <f t="array" ref="B54">SUM(LARGE(G54:Z54,{1,2,3,4}))</f>
        <v>#NUM!</v>
      </c>
      <c r="C54" s="35" t="e" cm="1">
        <f t="array" ref="C54">SUM(LARGE(G54:Z54,{1,2,3}))</f>
        <v>#NUM!</v>
      </c>
      <c r="D54" s="49" t="s">
        <v>828</v>
      </c>
      <c r="E54" s="32" t="s">
        <v>829</v>
      </c>
      <c r="F54" s="32" t="s">
        <v>832</v>
      </c>
      <c r="G54" s="34"/>
      <c r="H54" s="16"/>
      <c r="M54" s="11">
        <v>64</v>
      </c>
    </row>
    <row r="55" spans="1:32" x14ac:dyDescent="0.25">
      <c r="A55" s="4"/>
      <c r="B55" s="11" t="e" cm="1">
        <f t="array" ref="B55">SUM(LARGE(G55:Z55,{1,2,3,4}))</f>
        <v>#NUM!</v>
      </c>
      <c r="C55" s="35" t="e" cm="1">
        <f t="array" ref="C55">SUM(LARGE(G55:Z55,{1,2,3}))</f>
        <v>#NUM!</v>
      </c>
      <c r="D55" s="49" t="s">
        <v>462</v>
      </c>
      <c r="E55" s="32" t="s">
        <v>448</v>
      </c>
      <c r="F55" s="32" t="s">
        <v>455</v>
      </c>
      <c r="H55" s="16"/>
      <c r="J55" s="11">
        <v>64.167000000000002</v>
      </c>
    </row>
    <row r="56" spans="1:32" x14ac:dyDescent="0.25">
      <c r="A56" s="4"/>
      <c r="B56" s="11" t="e" cm="1">
        <f t="array" ref="B56">SUM(LARGE(G56:Z56,{1,2,3,4}))</f>
        <v>#NUM!</v>
      </c>
      <c r="C56" s="35" t="e" cm="1">
        <f t="array" ref="C56">SUM(LARGE(G56:Z56,{1,2,3}))</f>
        <v>#NUM!</v>
      </c>
      <c r="D56" s="49" t="s">
        <v>466</v>
      </c>
      <c r="E56" s="32" t="s">
        <v>452</v>
      </c>
      <c r="F56" s="32" t="s">
        <v>459</v>
      </c>
      <c r="H56" s="16"/>
      <c r="J56" s="11">
        <v>60.5</v>
      </c>
      <c r="V56" s="11"/>
    </row>
    <row r="57" spans="1:32" x14ac:dyDescent="0.25">
      <c r="C57" s="35" t="e" cm="1">
        <f t="array" ref="C57">SUM(LARGE(G57:Z57,{1,2,3}))</f>
        <v>#NUM!</v>
      </c>
      <c r="D57" s="49" t="s">
        <v>1037</v>
      </c>
      <c r="E57" s="32" t="s">
        <v>930</v>
      </c>
      <c r="F57" s="32" t="s">
        <v>1047</v>
      </c>
      <c r="H57" s="16"/>
      <c r="O57" s="16"/>
      <c r="P57" s="16"/>
      <c r="Q57" s="11">
        <v>70</v>
      </c>
    </row>
    <row r="58" spans="1:32" x14ac:dyDescent="0.25">
      <c r="A58" s="4"/>
      <c r="B58" s="11" t="e" cm="1">
        <f t="array" ref="B58">SUM(LARGE(H58:Z58,{1,2,3,4}))</f>
        <v>#NUM!</v>
      </c>
      <c r="C58" s="35" t="e" cm="1">
        <f t="array" ref="C58">SUM(LARGE(G58:Z58,{1,2,3}))</f>
        <v>#NUM!</v>
      </c>
      <c r="D58" s="49" t="s">
        <v>746</v>
      </c>
      <c r="E58" s="32" t="s">
        <v>747</v>
      </c>
      <c r="F58" s="32" t="s">
        <v>752</v>
      </c>
      <c r="H58" s="16"/>
      <c r="L58" s="11">
        <v>62</v>
      </c>
      <c r="M58" s="11">
        <v>64</v>
      </c>
      <c r="O58" s="16"/>
      <c r="P58" s="16"/>
      <c r="R58" s="16"/>
    </row>
    <row r="59" spans="1:32" x14ac:dyDescent="0.25">
      <c r="A59" s="4"/>
      <c r="B59" s="11" t="e" cm="1">
        <f t="array" ref="B59">SUM(LARGE(H59:Z59,{1,2,3,4}))</f>
        <v>#NUM!</v>
      </c>
      <c r="C59" s="35" t="e" cm="1">
        <f t="array" ref="C59">SUM(LARGE(G59:Z59,{1,2,3}))</f>
        <v>#NUM!</v>
      </c>
      <c r="D59" s="49">
        <v>695</v>
      </c>
      <c r="E59" s="32" t="s">
        <v>561</v>
      </c>
      <c r="F59" s="32" t="s">
        <v>562</v>
      </c>
      <c r="H59" s="16"/>
      <c r="I59" s="11">
        <f>184.5/300*100</f>
        <v>61.5</v>
      </c>
      <c r="L59" s="31"/>
      <c r="M59" s="31"/>
      <c r="Q59" s="11">
        <v>63</v>
      </c>
    </row>
  </sheetData>
  <sortState xmlns:xlrd2="http://schemas.microsoft.com/office/spreadsheetml/2017/richdata2" ref="A2:AO34">
    <sortCondition descending="1" ref="C2:C34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O62"/>
  <sheetViews>
    <sheetView showGridLines="0" zoomScale="140" zoomScaleNormal="140" workbookViewId="0">
      <pane ySplit="1" topLeftCell="A2" activePane="bottomLeft" state="frozen"/>
      <selection activeCell="E24" sqref="E19:E24"/>
      <selection pane="bottomLeft" activeCell="A19" sqref="A19"/>
    </sheetView>
  </sheetViews>
  <sheetFormatPr defaultColWidth="9.140625" defaultRowHeight="15" x14ac:dyDescent="0.25"/>
  <cols>
    <col min="1" max="1" width="10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7" width="11.8554687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</v>
      </c>
      <c r="N1" s="36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71" t="s">
        <v>1193</v>
      </c>
      <c r="B2" s="11" cm="1">
        <f t="array" ref="B2">SUM(LARGE(G2:Z2,{1,2,3,4}))</f>
        <v>290.91733333333332</v>
      </c>
      <c r="C2" s="11" cm="1">
        <f t="array" ref="C2">SUM(LARGE(G2:Z2,{1,2,3}))</f>
        <v>220.584</v>
      </c>
      <c r="D2" s="34" t="s">
        <v>238</v>
      </c>
      <c r="E2" s="6" t="s">
        <v>80</v>
      </c>
      <c r="F2" s="6" t="s">
        <v>81</v>
      </c>
      <c r="G2" s="16">
        <v>70.417000000000002</v>
      </c>
      <c r="H2" s="16">
        <v>69.332999999999998</v>
      </c>
      <c r="I2" s="11">
        <f>211/300*100</f>
        <v>70.333333333333343</v>
      </c>
      <c r="J2" s="16"/>
      <c r="K2" s="16"/>
      <c r="L2" s="16"/>
      <c r="M2" s="11">
        <v>72.667000000000002</v>
      </c>
      <c r="O2" s="16"/>
      <c r="Q2" s="11">
        <v>77.5</v>
      </c>
      <c r="S2" s="16"/>
      <c r="T2" s="29"/>
      <c r="U2" s="29"/>
    </row>
    <row r="3" spans="1:41" x14ac:dyDescent="0.25">
      <c r="A3" s="71" t="s">
        <v>1193</v>
      </c>
      <c r="B3" s="11" cm="1">
        <f t="array" ref="B3">SUM(LARGE(G3:Z3,{1,2,3,4}))</f>
        <v>283.5</v>
      </c>
      <c r="C3" s="11" cm="1">
        <f t="array" ref="C3">SUM(LARGE(G3:Z3,{1,2,3}))</f>
        <v>213.5</v>
      </c>
      <c r="D3" s="34" t="s">
        <v>334</v>
      </c>
      <c r="E3" s="6" t="s">
        <v>335</v>
      </c>
      <c r="F3" s="6" t="s">
        <v>355</v>
      </c>
      <c r="G3" s="16"/>
      <c r="H3" s="16">
        <v>70.667000000000002</v>
      </c>
      <c r="J3" s="16">
        <v>65.167000000000002</v>
      </c>
      <c r="K3" s="16">
        <v>69.5</v>
      </c>
      <c r="L3" s="16">
        <v>67.167000000000002</v>
      </c>
      <c r="M3" s="11">
        <v>72.5</v>
      </c>
      <c r="O3" s="11">
        <v>70.332999999999998</v>
      </c>
      <c r="R3" s="11">
        <v>70</v>
      </c>
      <c r="T3" s="11">
        <v>65</v>
      </c>
      <c r="U3" s="11">
        <v>65.667000000000002</v>
      </c>
      <c r="V3" s="11">
        <v>68.5</v>
      </c>
    </row>
    <row r="4" spans="1:41" x14ac:dyDescent="0.25">
      <c r="A4" s="52" t="s">
        <v>1196</v>
      </c>
      <c r="B4" s="11"/>
      <c r="C4" s="11" cm="1">
        <f t="array" ref="C4">SUM(LARGE(G4:Z4,{1,2,3}))</f>
        <v>212.833</v>
      </c>
      <c r="D4" s="34" t="s">
        <v>332</v>
      </c>
      <c r="E4" s="6" t="s">
        <v>333</v>
      </c>
      <c r="F4" s="6" t="s">
        <v>354</v>
      </c>
      <c r="G4" s="16"/>
      <c r="H4" s="16">
        <v>72.832999999999998</v>
      </c>
      <c r="J4" s="16"/>
      <c r="K4" s="16">
        <v>65.667000000000002</v>
      </c>
      <c r="L4" s="16"/>
      <c r="O4" s="11">
        <v>67.5</v>
      </c>
      <c r="R4" s="11">
        <v>70.667000000000002</v>
      </c>
      <c r="T4" s="11">
        <v>67.5</v>
      </c>
      <c r="U4" s="11">
        <v>69.332999999999998</v>
      </c>
    </row>
    <row r="5" spans="1:41" x14ac:dyDescent="0.25">
      <c r="A5" s="71" t="s">
        <v>1193</v>
      </c>
      <c r="B5" s="11" cm="1">
        <f t="array" ref="B5">SUM(LARGE(G5:Z5,{1,2,3,4}))</f>
        <v>279.66700000000003</v>
      </c>
      <c r="C5" s="11" cm="1">
        <f t="array" ref="C5">SUM(LARGE(G5:Z5,{1,2,3}))</f>
        <v>210.667</v>
      </c>
      <c r="D5" s="34" t="s">
        <v>338</v>
      </c>
      <c r="E5" s="6" t="s">
        <v>339</v>
      </c>
      <c r="F5" s="6" t="s">
        <v>357</v>
      </c>
      <c r="G5" s="16"/>
      <c r="H5" s="16">
        <v>69.5</v>
      </c>
      <c r="I5" s="11">
        <f>210/300*100</f>
        <v>70</v>
      </c>
      <c r="J5" s="16"/>
      <c r="K5" s="16"/>
      <c r="L5" s="16">
        <v>69</v>
      </c>
      <c r="O5" s="16">
        <v>71.167000000000002</v>
      </c>
      <c r="P5" s="16"/>
      <c r="T5" s="11">
        <v>64.5</v>
      </c>
      <c r="U5" s="29"/>
    </row>
    <row r="6" spans="1:41" x14ac:dyDescent="0.25">
      <c r="A6" s="52" t="s">
        <v>1196</v>
      </c>
      <c r="B6" s="11" cm="1">
        <f t="array" ref="B6">SUM(LARGE(G6:Z6,{1,2,3,4}))</f>
        <v>275.58366666666666</v>
      </c>
      <c r="C6" s="11" cm="1">
        <f t="array" ref="C6">SUM(LARGE(G6:Z6,{1,2,3}))</f>
        <v>209.58366666666666</v>
      </c>
      <c r="D6" s="34" t="s">
        <v>240</v>
      </c>
      <c r="E6" s="6" t="s">
        <v>84</v>
      </c>
      <c r="F6" s="6" t="s">
        <v>85</v>
      </c>
      <c r="G6" s="16">
        <v>68.25</v>
      </c>
      <c r="H6" s="16"/>
      <c r="I6" s="11">
        <f>212/300*100</f>
        <v>70.666666666666671</v>
      </c>
      <c r="J6" s="16"/>
      <c r="K6" s="16"/>
      <c r="L6" s="16"/>
      <c r="O6" s="11">
        <v>70.667000000000002</v>
      </c>
      <c r="T6" s="11">
        <v>66</v>
      </c>
    </row>
    <row r="7" spans="1:41" x14ac:dyDescent="0.25">
      <c r="A7" s="52" t="s">
        <v>1196</v>
      </c>
      <c r="B7" s="11"/>
      <c r="C7" s="11" cm="1">
        <f t="array" ref="C7">SUM(LARGE(G7:Z7,{1,2,3}))</f>
        <v>209</v>
      </c>
      <c r="D7" s="34" t="s">
        <v>839</v>
      </c>
      <c r="E7" s="6" t="s">
        <v>780</v>
      </c>
      <c r="F7" s="6" t="s">
        <v>845</v>
      </c>
      <c r="G7" s="16"/>
      <c r="H7" s="16"/>
      <c r="J7" s="16"/>
      <c r="K7" s="16"/>
      <c r="L7" s="16"/>
      <c r="M7" s="11">
        <v>69.832999999999998</v>
      </c>
      <c r="N7" s="11">
        <v>63.832999999999998</v>
      </c>
      <c r="Q7" s="11">
        <v>69.167000000000002</v>
      </c>
      <c r="T7" s="29"/>
      <c r="U7" s="29"/>
      <c r="V7" s="11">
        <v>70</v>
      </c>
      <c r="W7" s="14"/>
      <c r="X7" s="14"/>
      <c r="Y7" s="10"/>
      <c r="Z7" s="5"/>
      <c r="AA7" s="5"/>
      <c r="AB7" s="5"/>
      <c r="AC7" s="5"/>
      <c r="AD7" s="5"/>
      <c r="AE7" s="8"/>
      <c r="AF7" s="8"/>
    </row>
    <row r="8" spans="1:41" x14ac:dyDescent="0.25">
      <c r="A8" s="52" t="s">
        <v>1196</v>
      </c>
      <c r="B8" s="13" t="e" cm="1">
        <f t="array" ref="B8">SUM(LARGE(G8:Z8,{1,2,3,4}))</f>
        <v>#NUM!</v>
      </c>
      <c r="C8" s="13" cm="1">
        <f t="array" ref="C8">SUM(LARGE(G8:Z8,{1,2,3}))</f>
        <v>208.917</v>
      </c>
      <c r="D8" s="3" t="s">
        <v>239</v>
      </c>
      <c r="E8" s="6" t="s">
        <v>82</v>
      </c>
      <c r="F8" s="6" t="s">
        <v>83</v>
      </c>
      <c r="G8" s="16">
        <v>68.75</v>
      </c>
      <c r="L8" s="11">
        <v>73</v>
      </c>
      <c r="N8" s="11">
        <v>67.167000000000002</v>
      </c>
    </row>
    <row r="9" spans="1:41" x14ac:dyDescent="0.25">
      <c r="A9" s="71" t="s">
        <v>1193</v>
      </c>
      <c r="B9" s="13" cm="1">
        <f t="array" ref="B9">SUM(LARGE(G9:Z9,{1,2,3,4}))</f>
        <v>274.16700000000003</v>
      </c>
      <c r="C9" s="13" cm="1">
        <f t="array" ref="C9">SUM(LARGE(G9:Z9,{1,2,3}))</f>
        <v>206.167</v>
      </c>
      <c r="D9" s="3" t="s">
        <v>347</v>
      </c>
      <c r="E9" s="6" t="s">
        <v>348</v>
      </c>
      <c r="F9" s="6" t="s">
        <v>362</v>
      </c>
      <c r="G9" s="16"/>
      <c r="H9" s="11">
        <v>60</v>
      </c>
      <c r="J9" s="11">
        <v>66.667000000000002</v>
      </c>
      <c r="K9" s="11">
        <v>68.667000000000002</v>
      </c>
      <c r="M9" s="11">
        <v>68.167000000000002</v>
      </c>
      <c r="P9" s="11">
        <v>65.832999999999998</v>
      </c>
      <c r="R9" s="11">
        <v>69.332999999999998</v>
      </c>
      <c r="S9" s="11">
        <v>59.667000000000002</v>
      </c>
      <c r="T9" s="11">
        <v>68</v>
      </c>
      <c r="U9" s="11">
        <v>64.832999999999998</v>
      </c>
    </row>
    <row r="10" spans="1:41" x14ac:dyDescent="0.25">
      <c r="A10" s="52" t="s">
        <v>1196</v>
      </c>
      <c r="B10" s="13" cm="1">
        <f t="array" ref="B10">SUM(LARGE(G10:Z10,{1,2,3,4}))</f>
        <v>271</v>
      </c>
      <c r="C10" s="13" cm="1">
        <f t="array" ref="C10">SUM(LARGE(G10:Z10,{1,2,3}))</f>
        <v>205</v>
      </c>
      <c r="D10" s="3" t="s">
        <v>344</v>
      </c>
      <c r="E10" s="6" t="s">
        <v>321</v>
      </c>
      <c r="F10" s="6" t="s">
        <v>360</v>
      </c>
      <c r="G10" s="16"/>
      <c r="H10" s="11">
        <v>62.832999999999998</v>
      </c>
      <c r="J10" s="11">
        <v>61</v>
      </c>
      <c r="K10" s="11">
        <v>68.332999999999998</v>
      </c>
      <c r="M10" s="11">
        <v>67.5</v>
      </c>
      <c r="O10" s="11">
        <v>59.332999999999998</v>
      </c>
      <c r="P10" s="11">
        <v>65.332999999999998</v>
      </c>
      <c r="R10" s="11">
        <v>69.167000000000002</v>
      </c>
      <c r="T10" s="11">
        <v>66</v>
      </c>
    </row>
    <row r="11" spans="1:41" x14ac:dyDescent="0.25">
      <c r="A11" s="71" t="s">
        <v>1193</v>
      </c>
      <c r="B11" s="11" cm="1">
        <f t="array" ref="B11">SUM(LARGE(G11:Z11,{1,2,3,4}))</f>
        <v>271.16700000000003</v>
      </c>
      <c r="C11" s="11" cm="1">
        <f t="array" ref="C11">SUM(LARGE(G11:Z11,{1,2,3}))</f>
        <v>204.667</v>
      </c>
      <c r="D11" s="34" t="s">
        <v>340</v>
      </c>
      <c r="E11" s="6" t="s">
        <v>341</v>
      </c>
      <c r="F11" s="6" t="s">
        <v>358</v>
      </c>
      <c r="G11" s="16"/>
      <c r="H11" s="16">
        <v>66.5</v>
      </c>
      <c r="I11" s="16"/>
      <c r="J11" s="16"/>
      <c r="K11" s="16">
        <v>67.667000000000002</v>
      </c>
      <c r="L11" s="16">
        <v>64.332999999999998</v>
      </c>
      <c r="O11" s="16">
        <v>59.667000000000002</v>
      </c>
      <c r="P11" s="16">
        <v>69.667000000000002</v>
      </c>
      <c r="R11" s="11">
        <v>67.332999999999998</v>
      </c>
      <c r="S11" s="11">
        <v>57.167000000000002</v>
      </c>
      <c r="T11" s="11">
        <v>64.332999999999998</v>
      </c>
      <c r="U11" s="11">
        <v>65.167000000000002</v>
      </c>
    </row>
    <row r="12" spans="1:41" x14ac:dyDescent="0.25">
      <c r="A12" s="52" t="s">
        <v>1196</v>
      </c>
      <c r="C12" s="13" cm="1">
        <f t="array" ref="C12">SUM(LARGE(G12:Z12,{1,2,3}))</f>
        <v>204.5</v>
      </c>
      <c r="D12" s="3" t="s">
        <v>840</v>
      </c>
      <c r="E12" s="6" t="s">
        <v>841</v>
      </c>
      <c r="F12" s="6" t="s">
        <v>846</v>
      </c>
      <c r="G12" s="16"/>
      <c r="M12" s="11">
        <v>62.167000000000002</v>
      </c>
      <c r="O12" s="11">
        <v>63.5</v>
      </c>
      <c r="P12" s="11">
        <v>63.167000000000002</v>
      </c>
      <c r="R12" s="11">
        <v>70.5</v>
      </c>
      <c r="U12" s="11">
        <v>67.332999999999998</v>
      </c>
      <c r="V12" s="11">
        <v>66.667000000000002</v>
      </c>
    </row>
    <row r="13" spans="1:41" x14ac:dyDescent="0.25">
      <c r="A13" s="71" t="s">
        <v>1193</v>
      </c>
      <c r="B13" s="11"/>
      <c r="C13" s="11" cm="1">
        <f t="array" ref="C13">SUM(LARGE(G13:Z13,{1,2,3}))</f>
        <v>203</v>
      </c>
      <c r="D13" s="34" t="s">
        <v>947</v>
      </c>
      <c r="E13" s="6" t="s">
        <v>820</v>
      </c>
      <c r="F13" s="6" t="s">
        <v>948</v>
      </c>
      <c r="G13" s="16"/>
      <c r="H13" s="16"/>
      <c r="J13" s="16"/>
      <c r="K13" s="16"/>
      <c r="L13" s="16"/>
      <c r="O13" s="11">
        <v>66.5</v>
      </c>
      <c r="P13" s="11">
        <v>71.167000000000002</v>
      </c>
      <c r="T13" s="11">
        <v>65.332999999999998</v>
      </c>
    </row>
    <row r="14" spans="1:41" x14ac:dyDescent="0.25">
      <c r="A14" s="52" t="s">
        <v>1196</v>
      </c>
      <c r="B14" s="11"/>
      <c r="C14" s="11" cm="1">
        <f t="array" ref="C14">SUM(LARGE(G14:Z14,{1,2,3}))</f>
        <v>201.667</v>
      </c>
      <c r="D14" s="34" t="s">
        <v>991</v>
      </c>
      <c r="E14" s="6" t="s">
        <v>992</v>
      </c>
      <c r="F14" s="6" t="s">
        <v>993</v>
      </c>
      <c r="G14" s="16"/>
      <c r="H14" s="16"/>
      <c r="J14" s="16"/>
      <c r="K14" s="16"/>
      <c r="L14" s="16"/>
      <c r="O14" s="16"/>
      <c r="P14" s="11">
        <v>63.5</v>
      </c>
      <c r="R14" s="11">
        <v>69</v>
      </c>
      <c r="S14" s="11">
        <v>59.667000000000002</v>
      </c>
      <c r="V14" s="11">
        <v>69.167000000000002</v>
      </c>
    </row>
    <row r="15" spans="1:41" x14ac:dyDescent="0.25">
      <c r="A15" s="52" t="s">
        <v>1196</v>
      </c>
      <c r="B15" s="13" cm="1">
        <f t="array" ref="B15">SUM(LARGE(G15:Z15,{1,2,3,4}))</f>
        <v>264.58266666666668</v>
      </c>
      <c r="C15" s="13" cm="1">
        <f t="array" ref="C15">SUM(LARGE(G15:Z15,{1,2,3}))</f>
        <v>201.49966666666666</v>
      </c>
      <c r="D15" s="3" t="s">
        <v>243</v>
      </c>
      <c r="E15" s="6" t="s">
        <v>89</v>
      </c>
      <c r="F15" s="6" t="s">
        <v>90</v>
      </c>
      <c r="G15" s="16">
        <v>63.082999999999998</v>
      </c>
      <c r="I15" s="11">
        <f>197/300*100</f>
        <v>65.666666666666657</v>
      </c>
      <c r="N15" s="11">
        <v>66.5</v>
      </c>
      <c r="Q15" s="11">
        <v>69.332999999999998</v>
      </c>
    </row>
    <row r="16" spans="1:41" x14ac:dyDescent="0.25">
      <c r="A16" s="52" t="s">
        <v>1196</v>
      </c>
      <c r="B16" s="13" cm="1">
        <f t="array" ref="B16">SUM(LARGE(G16:Z16,{1,2,3,4}))</f>
        <v>258.16800000000001</v>
      </c>
      <c r="C16" s="13" cm="1">
        <f t="array" ref="C16">SUM(LARGE(G16:Z16,{1,2,3}))</f>
        <v>201.001</v>
      </c>
      <c r="D16" s="3" t="s">
        <v>651</v>
      </c>
      <c r="E16" s="6" t="s">
        <v>652</v>
      </c>
      <c r="F16" s="6" t="s">
        <v>653</v>
      </c>
      <c r="G16" s="16"/>
      <c r="K16" s="11">
        <v>70.167000000000002</v>
      </c>
      <c r="O16" s="11">
        <v>57.167000000000002</v>
      </c>
      <c r="P16" s="11">
        <v>69.167000000000002</v>
      </c>
      <c r="T16" s="11">
        <v>61.667000000000002</v>
      </c>
    </row>
    <row r="17" spans="1:32" x14ac:dyDescent="0.25">
      <c r="A17" s="52" t="s">
        <v>1196</v>
      </c>
      <c r="B17" s="13" t="e" cm="1">
        <f t="array" ref="B17">SUM(LARGE(H17:Z17,{1,2,3,4}))</f>
        <v>#NUM!</v>
      </c>
      <c r="C17" s="13" cm="1">
        <f t="array" ref="C17">SUM(LARGE(G17:Z17,{1,2,3}))</f>
        <v>200.5</v>
      </c>
      <c r="D17" s="3" t="s">
        <v>242</v>
      </c>
      <c r="E17" s="6" t="s">
        <v>87</v>
      </c>
      <c r="F17" s="6" t="s">
        <v>88</v>
      </c>
      <c r="G17" s="16">
        <v>65.75</v>
      </c>
      <c r="N17" s="11">
        <v>67</v>
      </c>
      <c r="P17" s="11">
        <v>67.167000000000002</v>
      </c>
      <c r="T17" s="11">
        <v>66.332999999999998</v>
      </c>
    </row>
    <row r="18" spans="1:32" x14ac:dyDescent="0.25">
      <c r="A18" s="71" t="s">
        <v>1193</v>
      </c>
      <c r="C18" s="13" cm="1">
        <f t="array" ref="C18">SUM(LARGE(G18:Z18,{1,2,3}))</f>
        <v>199.667</v>
      </c>
      <c r="D18" s="3" t="s">
        <v>754</v>
      </c>
      <c r="E18" s="6" t="s">
        <v>755</v>
      </c>
      <c r="F18" s="6" t="s">
        <v>758</v>
      </c>
      <c r="G18" s="16"/>
      <c r="L18" s="11">
        <v>65</v>
      </c>
      <c r="O18" s="11">
        <v>64.332999999999998</v>
      </c>
      <c r="R18" s="11">
        <v>70</v>
      </c>
      <c r="S18" s="11">
        <v>64.667000000000002</v>
      </c>
      <c r="V18" s="11">
        <v>63.332999999999998</v>
      </c>
    </row>
    <row r="19" spans="1:32" x14ac:dyDescent="0.25">
      <c r="A19" s="52" t="s">
        <v>1196</v>
      </c>
      <c r="C19" s="13" cm="1">
        <f t="array" ref="C19">SUM(LARGE(G19:Z19,{1,2,3}))</f>
        <v>198.833</v>
      </c>
      <c r="D19" s="3" t="s">
        <v>432</v>
      </c>
      <c r="E19" s="6" t="s">
        <v>424</v>
      </c>
      <c r="F19" s="6" t="s">
        <v>440</v>
      </c>
      <c r="G19" s="16"/>
      <c r="J19" s="11">
        <v>66.5</v>
      </c>
      <c r="O19" s="11">
        <v>58</v>
      </c>
      <c r="R19" s="11">
        <v>68</v>
      </c>
      <c r="T19" s="11">
        <v>64.332999999999998</v>
      </c>
      <c r="V19" s="11">
        <v>63.5</v>
      </c>
    </row>
    <row r="20" spans="1:32" x14ac:dyDescent="0.25">
      <c r="A20" s="52" t="s">
        <v>1196</v>
      </c>
      <c r="B20" s="11"/>
      <c r="C20" s="11" cm="1">
        <f t="array" ref="C20">SUM(LARGE(G20:Z20,{1,2,3}))</f>
        <v>197.666</v>
      </c>
      <c r="D20" s="34" t="s">
        <v>835</v>
      </c>
      <c r="E20" s="6" t="s">
        <v>836</v>
      </c>
      <c r="F20" s="6" t="s">
        <v>843</v>
      </c>
      <c r="G20" s="16"/>
      <c r="H20" s="16"/>
      <c r="I20" s="16"/>
      <c r="J20" s="16"/>
      <c r="K20" s="16"/>
      <c r="L20" s="16"/>
      <c r="M20" s="11">
        <v>68.832999999999998</v>
      </c>
      <c r="O20" s="16"/>
      <c r="P20" s="11">
        <v>64.332999999999998</v>
      </c>
      <c r="V20" s="11">
        <v>64.5</v>
      </c>
    </row>
    <row r="21" spans="1:32" x14ac:dyDescent="0.25">
      <c r="A21" s="71" t="s">
        <v>1193</v>
      </c>
      <c r="B21" s="11" cm="1">
        <f t="array" ref="B21">SUM(LARGE(H21:Z21,{1,2,3,4}))</f>
        <v>258.99900000000002</v>
      </c>
      <c r="C21" s="11" cm="1">
        <f t="array" ref="C21">SUM(LARGE(G21:Z21,{1,2,3}))</f>
        <v>196.666</v>
      </c>
      <c r="D21" s="34" t="s">
        <v>342</v>
      </c>
      <c r="E21" s="6" t="s">
        <v>343</v>
      </c>
      <c r="F21" s="6" t="s">
        <v>359</v>
      </c>
      <c r="G21" s="16"/>
      <c r="H21" s="16">
        <v>65.5</v>
      </c>
      <c r="J21" s="16"/>
      <c r="K21" s="16">
        <v>64.332999999999998</v>
      </c>
      <c r="L21" s="16">
        <v>62.332999999999998</v>
      </c>
      <c r="O21" s="11">
        <v>61.832999999999998</v>
      </c>
      <c r="P21" s="11">
        <v>62</v>
      </c>
      <c r="R21" s="11">
        <v>66.832999999999998</v>
      </c>
      <c r="T21" s="29"/>
      <c r="U21" s="29"/>
      <c r="V21" s="11"/>
    </row>
    <row r="22" spans="1:32" x14ac:dyDescent="0.25">
      <c r="A22" s="71" t="s">
        <v>1193</v>
      </c>
      <c r="C22" s="13" cm="1">
        <f t="array" ref="C22">SUM(LARGE(G22:Z22,{1,2,3}))</f>
        <v>196.00033333333334</v>
      </c>
      <c r="D22" s="3" t="s">
        <v>1034</v>
      </c>
      <c r="E22" s="6" t="s">
        <v>584</v>
      </c>
      <c r="F22" s="6" t="s">
        <v>585</v>
      </c>
      <c r="G22" s="16"/>
      <c r="I22" s="11">
        <f>193/300*100</f>
        <v>64.333333333333329</v>
      </c>
      <c r="Q22" s="11">
        <v>66.5</v>
      </c>
      <c r="V22" s="11">
        <v>65.167000000000002</v>
      </c>
    </row>
    <row r="23" spans="1:32" x14ac:dyDescent="0.25">
      <c r="A23" s="52" t="s">
        <v>1196</v>
      </c>
      <c r="B23" s="11" cm="1">
        <f t="array" ref="B23">SUM(LARGE(G23:Z23,{1,2,3,4}))</f>
        <v>255.5</v>
      </c>
      <c r="C23" s="11" cm="1">
        <f t="array" ref="C23">SUM(LARGE(G23:Z23,{1,2,3}))</f>
        <v>194.833</v>
      </c>
      <c r="D23" s="34" t="s">
        <v>654</v>
      </c>
      <c r="E23" s="6" t="s">
        <v>655</v>
      </c>
      <c r="F23" s="6" t="s">
        <v>656</v>
      </c>
      <c r="G23" s="16"/>
      <c r="H23" s="16"/>
      <c r="J23" s="16"/>
      <c r="K23" s="16">
        <v>68.832999999999998</v>
      </c>
      <c r="L23" s="16"/>
      <c r="O23" s="11">
        <v>60.667000000000002</v>
      </c>
      <c r="S23" s="11">
        <v>61.667000000000002</v>
      </c>
      <c r="T23" s="11">
        <v>64.332999999999998</v>
      </c>
    </row>
    <row r="24" spans="1:32" x14ac:dyDescent="0.25">
      <c r="A24" s="71" t="s">
        <v>1193</v>
      </c>
      <c r="B24" s="13" cm="1">
        <f t="array" ref="B24">SUM(LARGE(G24:Z24,{1,2,3,4}))</f>
        <v>258.166</v>
      </c>
      <c r="C24" s="13" cm="1">
        <f t="array" ref="C24">SUM(LARGE(G24:Z24,{1,2,3}))</f>
        <v>194.833</v>
      </c>
      <c r="D24" s="3" t="s">
        <v>657</v>
      </c>
      <c r="E24" s="6" t="s">
        <v>658</v>
      </c>
      <c r="F24" s="6" t="s">
        <v>659</v>
      </c>
      <c r="G24" s="16"/>
      <c r="K24" s="11">
        <v>65</v>
      </c>
      <c r="L24" s="11">
        <v>63.332999999999998</v>
      </c>
      <c r="R24" s="11">
        <v>65.832999999999998</v>
      </c>
      <c r="U24" s="11">
        <v>64</v>
      </c>
    </row>
    <row r="25" spans="1:32" x14ac:dyDescent="0.25">
      <c r="A25" s="52" t="s">
        <v>1196</v>
      </c>
      <c r="B25" s="11"/>
      <c r="C25" s="11" cm="1">
        <f t="array" ref="C25">SUM(LARGE(G25:Z25,{1,2,3}))</f>
        <v>194.667</v>
      </c>
      <c r="D25" s="34" t="s">
        <v>350</v>
      </c>
      <c r="E25" s="6" t="s">
        <v>351</v>
      </c>
      <c r="F25" s="6" t="s">
        <v>364</v>
      </c>
      <c r="G25" s="16"/>
      <c r="H25" s="16">
        <v>59.167000000000002</v>
      </c>
      <c r="J25" s="16"/>
      <c r="K25" s="16">
        <v>66.5</v>
      </c>
      <c r="L25" s="16"/>
      <c r="M25" s="11">
        <v>60.5</v>
      </c>
      <c r="R25" s="11">
        <v>67.667000000000002</v>
      </c>
    </row>
    <row r="26" spans="1:32" x14ac:dyDescent="0.25">
      <c r="A26" s="74" t="s">
        <v>1197</v>
      </c>
      <c r="B26" s="13" cm="1">
        <f t="array" ref="B26">SUM(LARGE(G26:Z26,{1,2,3,4}))</f>
        <v>252</v>
      </c>
      <c r="C26" s="13" cm="1">
        <f t="array" ref="C26">SUM(LARGE(G26:Z26,{1,2,3}))</f>
        <v>191.167</v>
      </c>
      <c r="D26" s="3" t="s">
        <v>249</v>
      </c>
      <c r="E26" s="6" t="s">
        <v>105</v>
      </c>
      <c r="F26" s="6" t="s">
        <v>106</v>
      </c>
      <c r="G26" s="16">
        <v>47.582999999999998</v>
      </c>
      <c r="I26" s="11">
        <f>176/300*100</f>
        <v>58.666666666666664</v>
      </c>
      <c r="O26" s="11">
        <v>53.167000000000002</v>
      </c>
      <c r="Q26" s="11">
        <v>67.5</v>
      </c>
      <c r="T26" s="11">
        <v>62.667000000000002</v>
      </c>
      <c r="U26" s="11">
        <v>61</v>
      </c>
      <c r="V26" s="11">
        <v>60.832999999999998</v>
      </c>
    </row>
    <row r="27" spans="1:32" x14ac:dyDescent="0.25">
      <c r="A27" s="74" t="s">
        <v>1197</v>
      </c>
      <c r="B27" s="11" cm="1">
        <f t="array" ref="B27">SUM(LARGE(G27:Z27,{1,2,3,4}))</f>
        <v>250.00033333333334</v>
      </c>
      <c r="C27" s="11" cm="1">
        <f t="array" ref="C27">SUM(LARGE(G27:Z27,{1,2,3}))</f>
        <v>190.50033333333334</v>
      </c>
      <c r="D27" s="34" t="s">
        <v>248</v>
      </c>
      <c r="E27" s="6" t="s">
        <v>99</v>
      </c>
      <c r="F27" s="6" t="s">
        <v>100</v>
      </c>
      <c r="G27" s="16">
        <v>59.5</v>
      </c>
      <c r="H27" s="16"/>
      <c r="I27" s="11">
        <f>188.5/300*100</f>
        <v>62.833333333333329</v>
      </c>
      <c r="J27" s="16"/>
      <c r="K27" s="16"/>
      <c r="L27" s="16"/>
      <c r="N27" s="11">
        <v>63</v>
      </c>
      <c r="P27" s="11">
        <v>58</v>
      </c>
      <c r="Q27" s="16">
        <v>64.667000000000002</v>
      </c>
      <c r="T27" s="29"/>
      <c r="U27" s="29"/>
      <c r="W27" s="14"/>
      <c r="X27" s="14"/>
      <c r="Y27" s="10"/>
      <c r="Z27" s="5"/>
      <c r="AA27" s="5"/>
      <c r="AB27" s="5"/>
      <c r="AC27" s="5"/>
      <c r="AD27" s="5"/>
      <c r="AE27" s="8"/>
      <c r="AF27" s="8"/>
    </row>
    <row r="28" spans="1:32" x14ac:dyDescent="0.25">
      <c r="A28" s="72" t="s">
        <v>1194</v>
      </c>
      <c r="C28" s="11" cm="1">
        <f t="array" ref="C28">SUM(LARGE(G28:Z28,{1,2,3}))</f>
        <v>188.833</v>
      </c>
      <c r="D28" s="34" t="s">
        <v>349</v>
      </c>
      <c r="E28" s="6" t="s">
        <v>280</v>
      </c>
      <c r="F28" s="6" t="s">
        <v>363</v>
      </c>
      <c r="G28" s="16"/>
      <c r="H28" s="16">
        <v>59.832999999999998</v>
      </c>
      <c r="J28" s="16"/>
      <c r="K28" s="16"/>
      <c r="L28" s="16"/>
      <c r="R28" s="11">
        <v>63.667000000000002</v>
      </c>
      <c r="U28" s="11">
        <v>65.332999999999998</v>
      </c>
    </row>
    <row r="29" spans="1:32" x14ac:dyDescent="0.25">
      <c r="A29" s="74" t="s">
        <v>1197</v>
      </c>
      <c r="B29" s="13" cm="1">
        <f t="array" ref="B29">SUM(LARGE(G29:Z29,{1,2,3,4}))</f>
        <v>250</v>
      </c>
      <c r="C29" s="11" cm="1">
        <f t="array" ref="C29">SUM(LARGE(G29:Z29,{1,2,3}))</f>
        <v>188.667</v>
      </c>
      <c r="D29" s="34" t="s">
        <v>245</v>
      </c>
      <c r="E29" s="6" t="s">
        <v>93</v>
      </c>
      <c r="F29" s="6" t="s">
        <v>94</v>
      </c>
      <c r="G29" s="16">
        <v>61.5</v>
      </c>
      <c r="H29" s="16"/>
      <c r="I29" s="11">
        <f>176.5/300*100</f>
        <v>58.833333333333336</v>
      </c>
      <c r="L29" s="11">
        <v>61.332999999999998</v>
      </c>
      <c r="O29" s="11">
        <v>61.667000000000002</v>
      </c>
      <c r="Q29" s="11">
        <v>65.5</v>
      </c>
    </row>
    <row r="30" spans="1:32" x14ac:dyDescent="0.25">
      <c r="A30" s="72" t="s">
        <v>1194</v>
      </c>
      <c r="B30" s="13" t="e" cm="1">
        <f t="array" ref="B30">SUM(LARGE(G30:Z30,{1,2,3,4}))</f>
        <v>#NUM!</v>
      </c>
      <c r="C30" s="13" cm="1">
        <f t="array" ref="C30">SUM(LARGE(G30:Z30,{1,2,3}))</f>
        <v>187.666</v>
      </c>
      <c r="D30" s="3" t="s">
        <v>663</v>
      </c>
      <c r="E30" s="6" t="s">
        <v>664</v>
      </c>
      <c r="F30" s="6" t="s">
        <v>665</v>
      </c>
      <c r="G30" s="16"/>
      <c r="K30" s="11">
        <v>64.332999999999998</v>
      </c>
      <c r="P30" s="11">
        <v>57.832999999999998</v>
      </c>
      <c r="R30" s="11">
        <v>65.5</v>
      </c>
    </row>
    <row r="31" spans="1:32" x14ac:dyDescent="0.25">
      <c r="A31" s="74" t="s">
        <v>1197</v>
      </c>
      <c r="B31" s="11" cm="1">
        <f t="array" ref="B31">SUM(LARGE(G31:Z31,{1,2,3,4}))</f>
        <v>247.5</v>
      </c>
      <c r="C31" s="11" cm="1">
        <f t="array" ref="C31">SUM(LARGE(G31:Z31,{1,2,3}))</f>
        <v>187.333</v>
      </c>
      <c r="D31" s="34" t="s">
        <v>434</v>
      </c>
      <c r="E31" s="6" t="s">
        <v>426</v>
      </c>
      <c r="F31" s="6" t="s">
        <v>442</v>
      </c>
      <c r="G31" s="16"/>
      <c r="H31" s="16"/>
      <c r="J31" s="16">
        <v>60.332999999999998</v>
      </c>
      <c r="K31" s="16"/>
      <c r="L31" s="16"/>
      <c r="O31" s="11">
        <v>54.167000000000002</v>
      </c>
      <c r="R31" s="11">
        <v>65.667000000000002</v>
      </c>
      <c r="U31" s="11">
        <v>61.332999999999998</v>
      </c>
      <c r="V31" s="11">
        <v>60.167000000000002</v>
      </c>
    </row>
    <row r="32" spans="1:32" x14ac:dyDescent="0.25">
      <c r="A32" s="4"/>
      <c r="B32" s="11" cm="1">
        <f t="array" ref="B32">SUM(LARGE(G32:Z32,{1,2,3,4}))</f>
        <v>238.834</v>
      </c>
      <c r="C32" s="11" cm="1">
        <f t="array" ref="C32">SUM(LARGE(G32:Z32,{1,2,3}))</f>
        <v>183.667</v>
      </c>
      <c r="D32" s="34" t="s">
        <v>352</v>
      </c>
      <c r="E32" s="6" t="s">
        <v>353</v>
      </c>
      <c r="F32" s="6" t="s">
        <v>365</v>
      </c>
      <c r="G32" s="16"/>
      <c r="H32" s="34">
        <v>55.167000000000002</v>
      </c>
      <c r="J32" s="11">
        <v>55</v>
      </c>
      <c r="R32" s="11">
        <v>67.667000000000002</v>
      </c>
      <c r="S32" s="11">
        <v>55.167000000000002</v>
      </c>
      <c r="U32" s="11">
        <v>60.832999999999998</v>
      </c>
      <c r="V32" s="11"/>
      <c r="W32" s="14"/>
      <c r="X32" s="14"/>
      <c r="Y32" s="10"/>
      <c r="Z32" s="5"/>
      <c r="AA32" s="5"/>
      <c r="AB32" s="5"/>
      <c r="AC32" s="5"/>
      <c r="AD32" s="5"/>
    </row>
    <row r="33" spans="1:22" x14ac:dyDescent="0.25">
      <c r="C33" s="13" cm="1">
        <f t="array" ref="C33">SUM(LARGE(G33:Z33,{1,2,3}))</f>
        <v>182.333</v>
      </c>
      <c r="D33" s="3" t="s">
        <v>438</v>
      </c>
      <c r="E33" s="6" t="s">
        <v>430</v>
      </c>
      <c r="F33" s="6" t="s">
        <v>446</v>
      </c>
      <c r="G33" s="16"/>
      <c r="J33" s="11">
        <v>57.832999999999998</v>
      </c>
      <c r="S33" s="11">
        <v>59.832999999999998</v>
      </c>
      <c r="T33" s="11">
        <v>59.832999999999998</v>
      </c>
      <c r="U33" s="11">
        <v>62.667000000000002</v>
      </c>
    </row>
    <row r="34" spans="1:22" x14ac:dyDescent="0.25">
      <c r="A34" s="4"/>
      <c r="B34" s="11" cm="1">
        <f t="array" ref="B34">SUM(LARGE(G34:Z34,{1,2,3,4}))</f>
        <v>238.666</v>
      </c>
      <c r="C34" s="11" cm="1">
        <f t="array" ref="C34">SUM(LARGE(G34:Z34,{1,2,3}))</f>
        <v>181.666</v>
      </c>
      <c r="D34" s="34" t="s">
        <v>437</v>
      </c>
      <c r="E34" s="6" t="s">
        <v>429</v>
      </c>
      <c r="F34" s="6" t="s">
        <v>445</v>
      </c>
      <c r="G34" s="16"/>
      <c r="H34" s="16"/>
      <c r="J34" s="16">
        <v>57.832999999999998</v>
      </c>
      <c r="K34" s="16"/>
      <c r="L34" s="16">
        <v>64</v>
      </c>
      <c r="M34" s="11">
        <v>57</v>
      </c>
      <c r="O34" s="16">
        <v>59.832999999999998</v>
      </c>
    </row>
    <row r="35" spans="1:22" x14ac:dyDescent="0.25">
      <c r="C35" s="13" cm="1">
        <f t="array" ref="C35">SUM(LARGE(G35:Z35,{1,2,3}))</f>
        <v>176.5</v>
      </c>
      <c r="D35" s="3" t="s">
        <v>660</v>
      </c>
      <c r="E35" s="6" t="s">
        <v>661</v>
      </c>
      <c r="F35" s="6" t="s">
        <v>662</v>
      </c>
      <c r="G35" s="16"/>
      <c r="K35" s="11">
        <v>64.5</v>
      </c>
      <c r="L35" s="11">
        <v>56</v>
      </c>
      <c r="O35" s="11">
        <v>56</v>
      </c>
      <c r="P35" s="11">
        <v>54.5</v>
      </c>
    </row>
    <row r="36" spans="1:22" x14ac:dyDescent="0.25">
      <c r="A36" s="23"/>
      <c r="B36" s="20"/>
      <c r="C36" s="35" t="e" cm="1">
        <f t="array" ref="C36">SUM(LARGE(G36:Z36,{1,2,3}))</f>
        <v>#NUM!</v>
      </c>
      <c r="D36" t="s">
        <v>433</v>
      </c>
      <c r="E36" s="6" t="s">
        <v>425</v>
      </c>
      <c r="F36" s="6" t="s">
        <v>441</v>
      </c>
      <c r="G36" s="51"/>
      <c r="H36" s="16"/>
      <c r="J36" s="16">
        <v>64.332999999999998</v>
      </c>
      <c r="K36" s="16"/>
      <c r="L36" s="33"/>
    </row>
    <row r="37" spans="1:22" x14ac:dyDescent="0.25">
      <c r="A37" s="21"/>
      <c r="B37" s="20" t="e" cm="1">
        <f t="array" ref="B37">SUM(LARGE(G37:Z37,{1,2,3,4}))</f>
        <v>#NUM!</v>
      </c>
      <c r="C37" s="35" t="e" cm="1">
        <f t="array" ref="C37">SUM(LARGE(G37:Z37,{1,2,3}))</f>
        <v>#NUM!</v>
      </c>
      <c r="D37" t="s">
        <v>241</v>
      </c>
      <c r="E37" s="6" t="s">
        <v>58</v>
      </c>
      <c r="F37" s="6" t="s">
        <v>86</v>
      </c>
      <c r="G37" s="16">
        <v>66.667000000000002</v>
      </c>
      <c r="H37" s="16"/>
      <c r="J37" s="16"/>
      <c r="K37" s="16"/>
      <c r="L37" s="33"/>
      <c r="S37" s="16"/>
    </row>
    <row r="38" spans="1:22" x14ac:dyDescent="0.25">
      <c r="A38" s="21"/>
      <c r="C38" s="35" t="e" cm="1">
        <f t="array" ref="C38">SUM(LARGE(G38:Z38,{1,2,3}))</f>
        <v>#NUM!</v>
      </c>
      <c r="D38" t="s">
        <v>218</v>
      </c>
      <c r="E38" s="6" t="s">
        <v>1033</v>
      </c>
      <c r="F38" s="6" t="s">
        <v>59</v>
      </c>
      <c r="G38" s="16"/>
      <c r="H38" s="16"/>
      <c r="J38" s="16"/>
      <c r="K38" s="16"/>
      <c r="L38" s="33"/>
      <c r="Q38" s="11">
        <v>58.5</v>
      </c>
    </row>
    <row r="39" spans="1:22" x14ac:dyDescent="0.25">
      <c r="A39" s="23"/>
      <c r="B39" s="11"/>
      <c r="C39" s="35" t="e" cm="1">
        <f t="array" ref="C39">SUM(LARGE(G39:Z39,{1,2,3}))</f>
        <v>#NUM!</v>
      </c>
      <c r="D39" t="s">
        <v>1029</v>
      </c>
      <c r="E39" s="6" t="s">
        <v>1030</v>
      </c>
      <c r="F39" s="6" t="s">
        <v>1035</v>
      </c>
      <c r="G39" s="16"/>
      <c r="H39" s="16"/>
      <c r="J39" s="16"/>
      <c r="K39" s="16"/>
      <c r="L39" s="33"/>
      <c r="Q39" s="11">
        <v>61.667000000000002</v>
      </c>
      <c r="T39" s="12"/>
      <c r="U39" s="12"/>
    </row>
    <row r="40" spans="1:22" x14ac:dyDescent="0.25">
      <c r="A40" s="23"/>
      <c r="B40" s="11"/>
      <c r="C40" s="35" t="e" cm="1">
        <f t="array" ref="C40">SUM(LARGE(G40:Z40,{1,2,3}))</f>
        <v>#NUM!</v>
      </c>
      <c r="D40" t="s">
        <v>834</v>
      </c>
      <c r="E40" s="6" t="s">
        <v>831</v>
      </c>
      <c r="F40" s="6" t="s">
        <v>842</v>
      </c>
      <c r="G40" s="16"/>
      <c r="H40" s="16"/>
      <c r="J40" s="16"/>
      <c r="K40" s="16"/>
      <c r="L40" s="33"/>
      <c r="M40" s="11">
        <v>64.832999999999998</v>
      </c>
    </row>
    <row r="41" spans="1:22" x14ac:dyDescent="0.25">
      <c r="A41" s="23"/>
      <c r="B41" s="11" t="e" cm="1">
        <f t="array" ref="B41">SUM(LARGE(G41:Z41,{1,2,3,4}))</f>
        <v>#NUM!</v>
      </c>
      <c r="C41" s="35" t="e" cm="1">
        <f t="array" ref="C41">SUM(LARGE(G41:Z41,{1,2,3}))</f>
        <v>#NUM!</v>
      </c>
      <c r="D41" t="s">
        <v>246</v>
      </c>
      <c r="E41" s="6" t="s">
        <v>95</v>
      </c>
      <c r="F41" s="6" t="s">
        <v>96</v>
      </c>
      <c r="G41" s="16">
        <v>61.332999999999998</v>
      </c>
      <c r="H41" s="16"/>
      <c r="I41" s="11">
        <f>189.5/300*100</f>
        <v>63.166666666666671</v>
      </c>
      <c r="J41" s="16"/>
      <c r="K41" s="16"/>
      <c r="L41" s="33"/>
      <c r="T41" s="30"/>
      <c r="U41" s="30"/>
    </row>
    <row r="42" spans="1:22" x14ac:dyDescent="0.25">
      <c r="B42" s="20" t="e" cm="1">
        <f t="array" ref="B42">SUM(LARGE(G42:Z42,{1,2,3,4}))</f>
        <v>#NUM!</v>
      </c>
      <c r="C42" s="35" t="e" cm="1">
        <f t="array" ref="C42">SUM(LARGE(G42:Z42,{1,2,3}))</f>
        <v>#NUM!</v>
      </c>
      <c r="D42" t="s">
        <v>431</v>
      </c>
      <c r="E42" s="6" t="s">
        <v>423</v>
      </c>
      <c r="F42" s="6" t="s">
        <v>439</v>
      </c>
      <c r="G42" s="16"/>
      <c r="H42" s="16"/>
      <c r="J42" s="16">
        <v>67.167000000000002</v>
      </c>
      <c r="K42" s="16"/>
      <c r="L42" s="33"/>
      <c r="O42" s="31"/>
      <c r="T42" s="20"/>
      <c r="V42" s="13"/>
    </row>
    <row r="43" spans="1:22" x14ac:dyDescent="0.25">
      <c r="B43" s="37"/>
      <c r="C43" s="35" t="e" cm="1">
        <f t="array" ref="C43">SUM(LARGE(G43:Z43,{1,2,3}))</f>
        <v>#NUM!</v>
      </c>
      <c r="D43" s="66" t="s">
        <v>1156</v>
      </c>
      <c r="E43" s="6" t="s">
        <v>1157</v>
      </c>
      <c r="F43" s="6" t="s">
        <v>1160</v>
      </c>
      <c r="G43" s="16"/>
      <c r="L43" s="20"/>
      <c r="T43" s="11">
        <v>63</v>
      </c>
    </row>
    <row r="44" spans="1:22" x14ac:dyDescent="0.25">
      <c r="B44" s="13" t="e" cm="1">
        <f t="array" ref="B44">SUM(LARGE(G44:Z44,{1,2,3,4}))</f>
        <v>#NUM!</v>
      </c>
      <c r="C44" s="35" t="e" cm="1">
        <f t="array" ref="C44">SUM(LARGE(G44:Z44,{1,2,3}))</f>
        <v>#NUM!</v>
      </c>
      <c r="D44" t="s">
        <v>1028</v>
      </c>
      <c r="E44" s="6" t="s">
        <v>590</v>
      </c>
      <c r="F44" s="6" t="s">
        <v>591</v>
      </c>
      <c r="G44" s="16"/>
      <c r="I44" s="11">
        <f>172/300*100</f>
        <v>57.333333333333336</v>
      </c>
      <c r="L44" s="20"/>
      <c r="O44" s="16"/>
      <c r="Q44" s="11">
        <v>62.167000000000002</v>
      </c>
    </row>
    <row r="45" spans="1:22" x14ac:dyDescent="0.25">
      <c r="A45" s="4"/>
      <c r="B45" s="11" t="e" cm="1">
        <f t="array" ref="B45">SUM(LARGE(G45:Z45,{1,2,3,4}))</f>
        <v>#NUM!</v>
      </c>
      <c r="C45" s="35" t="e" cm="1">
        <f t="array" ref="C45">SUM(LARGE(G45:Z45,{1,2,3}))</f>
        <v>#NUM!</v>
      </c>
      <c r="D45">
        <v>737</v>
      </c>
      <c r="E45" s="6" t="s">
        <v>588</v>
      </c>
      <c r="F45" s="6" t="s">
        <v>589</v>
      </c>
      <c r="G45" s="16"/>
      <c r="H45" s="16"/>
      <c r="I45" s="11">
        <f>180.5/300*100</f>
        <v>60.166666666666671</v>
      </c>
      <c r="J45" s="16"/>
      <c r="K45" s="16"/>
      <c r="L45" s="16"/>
      <c r="O45" s="46"/>
      <c r="T45" s="30"/>
      <c r="U45" s="30"/>
    </row>
    <row r="46" spans="1:22" x14ac:dyDescent="0.25">
      <c r="B46" s="13" t="e" cm="1">
        <f t="array" ref="B46">SUM(LARGE(G46:Z46,{1,2,3,4}))</f>
        <v>#NUM!</v>
      </c>
      <c r="C46" s="35" t="e" cm="1">
        <f t="array" ref="C46">SUM(LARGE(G46:Z46,{1,2,3}))</f>
        <v>#NUM!</v>
      </c>
      <c r="D46" t="s">
        <v>237</v>
      </c>
      <c r="E46" s="6" t="s">
        <v>78</v>
      </c>
      <c r="F46" s="6" t="s">
        <v>79</v>
      </c>
      <c r="G46" s="16">
        <v>72.75</v>
      </c>
      <c r="H46" s="16"/>
      <c r="J46" s="16"/>
      <c r="K46" s="16"/>
      <c r="L46" s="16"/>
      <c r="O46" s="38"/>
    </row>
    <row r="47" spans="1:22" x14ac:dyDescent="0.25">
      <c r="A47" s="4"/>
      <c r="B47" s="11" t="e" cm="1">
        <f t="array" ref="B47">SUM(LARGE(G47:Z47,{1,2,3,4}))</f>
        <v>#NUM!</v>
      </c>
      <c r="C47" s="35" t="e" cm="1">
        <f t="array" ref="C47">SUM(LARGE(G47:Z47,{1,2,3}))</f>
        <v>#NUM!</v>
      </c>
      <c r="D47">
        <v>454</v>
      </c>
      <c r="E47" s="6" t="s">
        <v>586</v>
      </c>
      <c r="F47" s="6" t="s">
        <v>587</v>
      </c>
      <c r="G47" s="16"/>
      <c r="H47" s="16"/>
      <c r="I47" s="11">
        <f>181/300*100</f>
        <v>60.333333333333336</v>
      </c>
      <c r="J47" s="16"/>
      <c r="K47" s="16"/>
      <c r="L47" s="16"/>
      <c r="O47" s="46"/>
      <c r="T47" s="30"/>
      <c r="U47" s="30"/>
    </row>
    <row r="48" spans="1:22" x14ac:dyDescent="0.25">
      <c r="B48" s="13" t="e" cm="1">
        <f t="array" ref="B48">SUM(LARGE(G48:Z48,{1,2,3,4}))</f>
        <v>#NUM!</v>
      </c>
      <c r="C48" s="61" t="e" cm="1">
        <f t="array" ref="C48">SUM(LARGE(G48:Z48,{1,2,3}))</f>
        <v>#NUM!</v>
      </c>
      <c r="D48" s="69" t="s">
        <v>247</v>
      </c>
      <c r="E48" s="6" t="s">
        <v>97</v>
      </c>
      <c r="F48" s="6" t="s">
        <v>98</v>
      </c>
      <c r="G48" s="16">
        <v>60.5</v>
      </c>
      <c r="N48" s="38"/>
    </row>
    <row r="49" spans="2:22" x14ac:dyDescent="0.25">
      <c r="C49" s="61" t="e" cm="1">
        <f t="array" ref="C49">SUM(LARGE(G49:Z49,{1,2,3}))</f>
        <v>#NUM!</v>
      </c>
      <c r="D49" s="66" t="s">
        <v>1184</v>
      </c>
      <c r="E49" s="6" t="s">
        <v>1185</v>
      </c>
      <c r="F49" s="6" t="s">
        <v>1186</v>
      </c>
      <c r="G49" s="6"/>
      <c r="H49" s="16"/>
      <c r="L49" s="20"/>
      <c r="U49" s="11">
        <v>62.5</v>
      </c>
      <c r="V49" s="11"/>
    </row>
    <row r="50" spans="2:22" x14ac:dyDescent="0.25">
      <c r="C50" s="61" t="e" cm="1">
        <f t="array" ref="C50">SUM(LARGE(G50:Z50,{1,2,3}))</f>
        <v>#NUM!</v>
      </c>
      <c r="D50" s="66" t="s">
        <v>756</v>
      </c>
      <c r="E50" s="6" t="s">
        <v>757</v>
      </c>
      <c r="F50" s="6" t="s">
        <v>759</v>
      </c>
      <c r="G50" s="16"/>
      <c r="L50" s="20">
        <v>59.332999999999998</v>
      </c>
      <c r="R50" s="11">
        <v>63.5</v>
      </c>
    </row>
    <row r="51" spans="2:22" x14ac:dyDescent="0.25">
      <c r="C51" s="61" t="e" cm="1">
        <f t="array" ref="C51">SUM(LARGE(G51:Z51,{1,2,3}))</f>
        <v>#NUM!</v>
      </c>
      <c r="D51" s="66" t="s">
        <v>436</v>
      </c>
      <c r="E51" s="6" t="s">
        <v>428</v>
      </c>
      <c r="F51" s="6" t="s">
        <v>444</v>
      </c>
      <c r="G51" s="16"/>
      <c r="J51" s="11">
        <v>58.667000000000002</v>
      </c>
      <c r="L51" s="20"/>
    </row>
    <row r="52" spans="2:22" x14ac:dyDescent="0.25">
      <c r="B52" s="13" t="e" cm="1">
        <f t="array" ref="B52">SUM(LARGE(H52:Z52,{1,2,3,4}))</f>
        <v>#NUM!</v>
      </c>
      <c r="C52" s="61" t="e" cm="1">
        <f t="array" ref="C52">SUM(LARGE(G52:Z52,{1,2,3}))</f>
        <v>#NUM!</v>
      </c>
      <c r="D52" s="66" t="s">
        <v>435</v>
      </c>
      <c r="E52" s="6" t="s">
        <v>427</v>
      </c>
      <c r="F52" s="6" t="s">
        <v>443</v>
      </c>
      <c r="G52" s="16"/>
      <c r="J52" s="11">
        <v>59.167000000000002</v>
      </c>
      <c r="L52" s="20"/>
    </row>
    <row r="53" spans="2:22" x14ac:dyDescent="0.25">
      <c r="C53" s="61" t="e" cm="1">
        <f t="array" ref="C53">SUM(LARGE(G53:Z53,{1,2,3}))</f>
        <v>#NUM!</v>
      </c>
      <c r="D53" s="69" t="s">
        <v>837</v>
      </c>
      <c r="E53" s="6" t="s">
        <v>838</v>
      </c>
      <c r="F53" s="6" t="s">
        <v>844</v>
      </c>
      <c r="G53" s="16"/>
      <c r="M53" s="11">
        <v>64.832999999999998</v>
      </c>
      <c r="R53" s="11">
        <v>68.832999999999998</v>
      </c>
    </row>
    <row r="54" spans="2:22" x14ac:dyDescent="0.25">
      <c r="B54" s="13" t="e" cm="1">
        <f t="array" ref="B54">SUM(LARGE(G54:Z54,{1,2,3,4}))</f>
        <v>#NUM!</v>
      </c>
      <c r="C54" s="61" t="e" cm="1">
        <f t="array" ref="C54">SUM(LARGE(G54:Z54,{1,2,3}))</f>
        <v>#NUM!</v>
      </c>
      <c r="D54" s="3" t="s">
        <v>336</v>
      </c>
      <c r="E54" s="6" t="s">
        <v>337</v>
      </c>
      <c r="F54" s="6" t="s">
        <v>356</v>
      </c>
      <c r="G54" s="16"/>
      <c r="H54" s="11">
        <v>69.832999999999998</v>
      </c>
      <c r="K54" s="11">
        <v>68</v>
      </c>
    </row>
    <row r="55" spans="2:22" x14ac:dyDescent="0.25">
      <c r="C55" s="61" t="e" cm="1">
        <f t="array" ref="C55">SUM(LARGE(G55:Z55,{1,2,3}))</f>
        <v>#NUM!</v>
      </c>
      <c r="D55" s="3" t="s">
        <v>244</v>
      </c>
      <c r="E55" s="6" t="s">
        <v>91</v>
      </c>
      <c r="F55" s="6" t="s">
        <v>92</v>
      </c>
      <c r="G55" s="16">
        <v>62.082999999999998</v>
      </c>
      <c r="I55" s="11">
        <f>194.5/300*100</f>
        <v>64.833333333333329</v>
      </c>
    </row>
    <row r="56" spans="2:22" x14ac:dyDescent="0.25">
      <c r="C56" s="61" t="e" cm="1">
        <f t="array" ref="C56">SUM(LARGE(G56:Z56,{1,2,3}))</f>
        <v>#NUM!</v>
      </c>
      <c r="D56" s="3" t="s">
        <v>1158</v>
      </c>
      <c r="E56" s="6" t="s">
        <v>652</v>
      </c>
      <c r="F56" s="6" t="s">
        <v>1161</v>
      </c>
      <c r="G56" s="16"/>
      <c r="T56" s="11">
        <v>60</v>
      </c>
    </row>
    <row r="57" spans="2:22" x14ac:dyDescent="0.25">
      <c r="B57" s="13" t="e" cm="1">
        <f t="array" ref="B57">SUM(LARGE(G57:Z57,{1,2,3,4}))</f>
        <v>#NUM!</v>
      </c>
      <c r="C57" s="61" t="e" cm="1">
        <f t="array" ref="C57">SUM(LARGE(G57:Z57,{1,2,3}))</f>
        <v>#NUM!</v>
      </c>
      <c r="D57" s="3" t="s">
        <v>251</v>
      </c>
      <c r="E57" s="6" t="s">
        <v>101</v>
      </c>
      <c r="F57" s="6" t="s">
        <v>102</v>
      </c>
      <c r="G57" s="16">
        <v>55.667000000000002</v>
      </c>
    </row>
    <row r="58" spans="2:22" x14ac:dyDescent="0.25">
      <c r="C58" s="61" t="e" cm="1">
        <f t="array" ref="C58">SUM(LARGE(G58:Z58,{1,2,3}))</f>
        <v>#NUM!</v>
      </c>
      <c r="D58" s="3" t="s">
        <v>1031</v>
      </c>
      <c r="E58" s="6" t="s">
        <v>1032</v>
      </c>
      <c r="F58" s="6" t="s">
        <v>1036</v>
      </c>
      <c r="G58" s="16"/>
      <c r="Q58" s="11">
        <v>68.667000000000002</v>
      </c>
    </row>
    <row r="59" spans="2:22" x14ac:dyDescent="0.25">
      <c r="B59" s="13" t="e" cm="1">
        <f t="array" ref="B59">SUM(LARGE(G59:Z59,{1,2,3,4}))</f>
        <v>#NUM!</v>
      </c>
      <c r="C59" s="13" t="e" cm="1">
        <f t="array" ref="C59">SUM(LARGE(G59:Z59,{1,2,3}))</f>
        <v>#NUM!</v>
      </c>
      <c r="D59" s="3">
        <v>498</v>
      </c>
      <c r="E59" s="6" t="s">
        <v>592</v>
      </c>
      <c r="F59" s="6" t="s">
        <v>593</v>
      </c>
      <c r="G59" s="16"/>
      <c r="I59" s="11">
        <f>167.5/300*100</f>
        <v>55.833333333333336</v>
      </c>
    </row>
    <row r="60" spans="2:22" x14ac:dyDescent="0.25">
      <c r="C60" s="13" t="e" cm="1">
        <f t="array" ref="C60">SUM(LARGE(G60:Z60,{1,2,3}))</f>
        <v>#NUM!</v>
      </c>
      <c r="D60" s="3" t="s">
        <v>746</v>
      </c>
      <c r="E60" s="6" t="s">
        <v>1155</v>
      </c>
      <c r="F60" s="6" t="s">
        <v>1159</v>
      </c>
      <c r="G60" s="16"/>
      <c r="T60" s="11">
        <v>65</v>
      </c>
    </row>
    <row r="61" spans="2:22" x14ac:dyDescent="0.25">
      <c r="B61" s="13" t="e" cm="1">
        <f t="array" ref="B61">SUM(LARGE(G61:Z61,{1,2,3,4}))</f>
        <v>#NUM!</v>
      </c>
      <c r="C61" s="13" t="e" cm="1">
        <f t="array" ref="C61">SUM(LARGE(G61:Z61,{1,2,3}))</f>
        <v>#NUM!</v>
      </c>
      <c r="D61" s="3" t="s">
        <v>345</v>
      </c>
      <c r="E61" s="6" t="s">
        <v>346</v>
      </c>
      <c r="F61" s="6" t="s">
        <v>361</v>
      </c>
      <c r="G61" s="16"/>
      <c r="H61" s="11">
        <v>60.167000000000002</v>
      </c>
      <c r="K61" s="11">
        <v>64.5</v>
      </c>
    </row>
    <row r="62" spans="2:22" x14ac:dyDescent="0.25">
      <c r="B62" s="13" t="e" cm="1">
        <f t="array" ref="B62">SUM(LARGE(G62:Z62,{1,2,3,4}))</f>
        <v>#NUM!</v>
      </c>
      <c r="C62" s="13" t="e" cm="1">
        <f t="array" ref="C62">SUM(LARGE(G62:Z62,{1,2,3}))</f>
        <v>#NUM!</v>
      </c>
      <c r="D62" s="3" t="s">
        <v>250</v>
      </c>
      <c r="E62" s="6" t="s">
        <v>103</v>
      </c>
      <c r="F62" s="6" t="s">
        <v>104</v>
      </c>
      <c r="G62" s="16">
        <v>56.75</v>
      </c>
      <c r="Q62" s="11">
        <v>64.332999999999998</v>
      </c>
    </row>
  </sheetData>
  <sortState xmlns:xlrd2="http://schemas.microsoft.com/office/spreadsheetml/2017/richdata2" ref="A2:AO35">
    <sortCondition descending="1" ref="C2:C35"/>
  </sortState>
  <pageMargins left="0.25" right="0.25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O33"/>
  <sheetViews>
    <sheetView zoomScale="130" zoomScaleNormal="130" workbookViewId="0">
      <pane ySplit="1" topLeftCell="A2" activePane="bottomLeft" state="frozen"/>
      <selection pane="bottomLeft" activeCell="A6" sqref="A6"/>
    </sheetView>
  </sheetViews>
  <sheetFormatPr defaultColWidth="9.140625" defaultRowHeight="15" x14ac:dyDescent="0.25"/>
  <cols>
    <col min="1" max="1" width="10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7" width="11.8554687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</v>
      </c>
      <c r="N1" s="36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52" t="s">
        <v>1196</v>
      </c>
      <c r="B2" s="11" t="e" cm="1">
        <f t="array" ref="B2">SUM(LARGE(G2:Z2,{1,2,3,4}))</f>
        <v>#NUM!</v>
      </c>
      <c r="C2" s="35" cm="1">
        <f t="array" ref="C2">SUM(LARGE(G2:Z2,{1,2,3}))</f>
        <v>215.33333333333331</v>
      </c>
      <c r="D2" s="49" t="s">
        <v>928</v>
      </c>
      <c r="E2" s="42" t="s">
        <v>572</v>
      </c>
      <c r="F2" s="42" t="s">
        <v>573</v>
      </c>
      <c r="G2" s="50"/>
      <c r="H2" s="16"/>
      <c r="I2" s="11">
        <f>221.5/300*100</f>
        <v>73.833333333333329</v>
      </c>
      <c r="J2" s="16"/>
      <c r="K2" s="16"/>
      <c r="L2" s="16"/>
      <c r="M2" s="20"/>
      <c r="N2" s="38"/>
      <c r="O2" s="16">
        <v>70.5</v>
      </c>
      <c r="Q2" s="11">
        <v>71</v>
      </c>
      <c r="T2" s="30"/>
      <c r="U2" s="30"/>
    </row>
    <row r="3" spans="1:41" x14ac:dyDescent="0.25">
      <c r="A3" s="52" t="s">
        <v>1196</v>
      </c>
      <c r="B3" s="11" cm="1">
        <f t="array" ref="B3">SUM(LARGE(G3:Z3,{1,2,3,4}))</f>
        <v>277</v>
      </c>
      <c r="C3" s="35" cm="1">
        <f t="array" ref="C3">SUM(LARGE(G3:Z3,{1,2,3}))</f>
        <v>209.5</v>
      </c>
      <c r="D3" t="s">
        <v>762</v>
      </c>
      <c r="E3" t="s">
        <v>763</v>
      </c>
      <c r="F3" t="s">
        <v>768</v>
      </c>
      <c r="G3" s="16"/>
      <c r="H3" s="16"/>
      <c r="I3" s="16"/>
      <c r="J3" s="16"/>
      <c r="K3" s="16"/>
      <c r="L3" s="33">
        <v>70.667000000000002</v>
      </c>
      <c r="M3" s="44"/>
      <c r="O3" s="16">
        <v>67.5</v>
      </c>
      <c r="P3" s="16">
        <v>69.5</v>
      </c>
      <c r="R3" s="11">
        <v>69.332999999999998</v>
      </c>
      <c r="T3" s="29">
        <v>66.832999999999998</v>
      </c>
    </row>
    <row r="4" spans="1:41" x14ac:dyDescent="0.25">
      <c r="A4" s="71" t="s">
        <v>1193</v>
      </c>
      <c r="B4" s="11" t="e" cm="1">
        <f t="array" ref="B4">SUM(LARGE(H4:Z4,{1,2,3,4}))</f>
        <v>#NUM!</v>
      </c>
      <c r="C4" s="35" cm="1">
        <f t="array" ref="C4">SUM(LARGE(G4:Z4,{1,2,3}))</f>
        <v>208.83333333333334</v>
      </c>
      <c r="D4" t="s">
        <v>366</v>
      </c>
      <c r="E4" s="42" t="s">
        <v>339</v>
      </c>
      <c r="F4" s="42" t="s">
        <v>378</v>
      </c>
      <c r="G4" s="51"/>
      <c r="H4" s="16">
        <v>70.167000000000002</v>
      </c>
      <c r="I4" s="11">
        <f>215.5/300*100</f>
        <v>71.833333333333343</v>
      </c>
      <c r="J4" s="16"/>
      <c r="K4" s="16"/>
      <c r="L4" s="33">
        <v>66.832999999999998</v>
      </c>
      <c r="M4" s="38"/>
      <c r="T4" s="30"/>
      <c r="U4" s="30"/>
    </row>
    <row r="5" spans="1:41" x14ac:dyDescent="0.25">
      <c r="A5" s="52" t="s">
        <v>1196</v>
      </c>
      <c r="B5" s="11" cm="1">
        <f t="array" ref="B5">SUM(LARGE(G5:Z5,{1,2,3,4}))</f>
        <v>270.49900000000002</v>
      </c>
      <c r="C5" s="35" cm="1">
        <f t="array" ref="C5">SUM(LARGE(G5:Z5,{1,2,3}))</f>
        <v>208.166</v>
      </c>
      <c r="D5" t="s">
        <v>847</v>
      </c>
      <c r="E5" s="42" t="s">
        <v>576</v>
      </c>
      <c r="F5" s="64" t="s">
        <v>577</v>
      </c>
      <c r="G5" s="51"/>
      <c r="H5" s="16"/>
      <c r="I5" s="11">
        <f>204/300*100</f>
        <v>68</v>
      </c>
      <c r="J5" s="16"/>
      <c r="K5" s="16"/>
      <c r="L5" s="33"/>
      <c r="M5" s="46">
        <v>61.332999999999998</v>
      </c>
      <c r="O5" s="16">
        <v>70.332999999999998</v>
      </c>
      <c r="P5" s="16"/>
      <c r="Q5" s="11">
        <v>62.332999999999998</v>
      </c>
      <c r="T5" s="11">
        <v>69.832999999999998</v>
      </c>
      <c r="U5" s="29"/>
    </row>
    <row r="6" spans="1:41" x14ac:dyDescent="0.25">
      <c r="A6" s="52" t="s">
        <v>1196</v>
      </c>
      <c r="B6" s="11" cm="1">
        <f t="array" ref="B6">SUM(LARGE(G6:Z6,{1,2,3,4}))</f>
        <v>273</v>
      </c>
      <c r="C6" s="35" cm="1">
        <f t="array" ref="C6">SUM(LARGE(G6:Z6,{1,2,3}))</f>
        <v>207.833</v>
      </c>
      <c r="D6" t="s">
        <v>850</v>
      </c>
      <c r="E6" t="s">
        <v>851</v>
      </c>
      <c r="F6" t="s">
        <v>853</v>
      </c>
      <c r="G6" s="16"/>
      <c r="H6" s="16"/>
      <c r="I6" s="16"/>
      <c r="L6" s="47"/>
      <c r="M6" s="46">
        <v>65.167000000000002</v>
      </c>
      <c r="O6" s="16">
        <v>68.332999999999998</v>
      </c>
      <c r="P6" s="16">
        <v>70.5</v>
      </c>
      <c r="T6" s="29"/>
      <c r="U6" s="29"/>
      <c r="V6" s="11">
        <v>69</v>
      </c>
    </row>
    <row r="7" spans="1:41" x14ac:dyDescent="0.25">
      <c r="A7" s="52" t="s">
        <v>1196</v>
      </c>
      <c r="B7" s="11" cm="1">
        <f t="array" ref="B7">SUM(LARGE(G7:Z7,{1,2,3,4}))</f>
        <v>268</v>
      </c>
      <c r="C7" s="35" cm="1">
        <f t="array" ref="C7">SUM(LARGE(G7:Z7,{1,2,3}))</f>
        <v>203</v>
      </c>
      <c r="D7" t="s">
        <v>374</v>
      </c>
      <c r="E7" s="42" t="s">
        <v>375</v>
      </c>
      <c r="F7" s="42" t="s">
        <v>383</v>
      </c>
      <c r="G7" s="51"/>
      <c r="H7" s="16">
        <v>62.167000000000002</v>
      </c>
      <c r="J7" s="16"/>
      <c r="K7" s="16">
        <v>65.5</v>
      </c>
      <c r="L7" s="33">
        <v>69.167000000000002</v>
      </c>
      <c r="M7" s="38"/>
      <c r="O7" s="16">
        <v>65</v>
      </c>
      <c r="T7" s="11">
        <v>68.332999999999998</v>
      </c>
    </row>
    <row r="8" spans="1:41" x14ac:dyDescent="0.25">
      <c r="A8" s="71" t="s">
        <v>1193</v>
      </c>
      <c r="B8" s="11" cm="1">
        <f t="array" ref="B8">SUM(LARGE(G8:Z8,{1,2,3,4}))</f>
        <v>267.16566666666665</v>
      </c>
      <c r="C8" s="35" cm="1">
        <f t="array" ref="C8">SUM(LARGE(G8:Z8,{1,2,3}))</f>
        <v>202.33266666666665</v>
      </c>
      <c r="D8" s="49" t="s">
        <v>369</v>
      </c>
      <c r="E8" s="48" t="s">
        <v>80</v>
      </c>
      <c r="F8" s="48" t="s">
        <v>380</v>
      </c>
      <c r="G8" s="51"/>
      <c r="H8" s="16">
        <v>64.832999999999998</v>
      </c>
      <c r="I8" s="11">
        <f>209/300*100</f>
        <v>69.666666666666671</v>
      </c>
      <c r="J8" s="16"/>
      <c r="K8" s="16"/>
      <c r="L8" s="16"/>
      <c r="M8" s="16">
        <v>65.832999999999998</v>
      </c>
      <c r="Q8" s="11">
        <v>66.832999999999998</v>
      </c>
    </row>
    <row r="9" spans="1:41" x14ac:dyDescent="0.25">
      <c r="A9" s="52" t="s">
        <v>1196</v>
      </c>
      <c r="B9" s="11" t="e" cm="1">
        <f t="array" ref="B9">SUM(LARGE(G9:Z9,{1,2,3,4}))</f>
        <v>#NUM!</v>
      </c>
      <c r="C9" s="35" cm="1">
        <f t="array" ref="C9">SUM(LARGE(G9:Z9,{1,2,3}))</f>
        <v>199.833</v>
      </c>
      <c r="D9" s="49" t="s">
        <v>901</v>
      </c>
      <c r="E9" s="42" t="s">
        <v>574</v>
      </c>
      <c r="F9" s="42" t="s">
        <v>575</v>
      </c>
      <c r="G9" s="50"/>
      <c r="H9" s="16"/>
      <c r="I9" s="11">
        <f>211.5/300*100</f>
        <v>70.5</v>
      </c>
      <c r="J9" s="16"/>
      <c r="K9" s="16"/>
      <c r="L9" s="16"/>
      <c r="M9" s="33"/>
      <c r="N9" s="38">
        <v>67.5</v>
      </c>
      <c r="Q9" s="11">
        <v>61.832999999999998</v>
      </c>
      <c r="V9" s="11"/>
    </row>
    <row r="10" spans="1:41" x14ac:dyDescent="0.25">
      <c r="A10" s="52" t="s">
        <v>1196</v>
      </c>
      <c r="B10" s="11" cm="1">
        <f t="array" ref="B10">SUM(LARGE(G10:Z10,{1,2,3,4}))</f>
        <v>262.00099999999998</v>
      </c>
      <c r="C10" s="35" cm="1">
        <f t="array" ref="C10">SUM(LARGE(G10:Z10,{1,2,3}))</f>
        <v>198.834</v>
      </c>
      <c r="D10" s="49" t="s">
        <v>421</v>
      </c>
      <c r="E10" s="42" t="s">
        <v>420</v>
      </c>
      <c r="F10" s="42" t="s">
        <v>422</v>
      </c>
      <c r="G10" s="50"/>
      <c r="H10" s="16"/>
      <c r="J10" s="16">
        <v>62.167000000000002</v>
      </c>
      <c r="K10" s="16">
        <v>63.667000000000002</v>
      </c>
      <c r="L10" s="16"/>
      <c r="M10" s="20"/>
      <c r="N10" s="38"/>
      <c r="Q10" s="16"/>
      <c r="R10" s="11">
        <v>67</v>
      </c>
      <c r="S10" s="11">
        <v>68.167000000000002</v>
      </c>
      <c r="T10" s="29"/>
      <c r="U10" s="11">
        <v>63.167000000000002</v>
      </c>
      <c r="W10" s="14"/>
      <c r="X10" s="14"/>
      <c r="Y10" s="10"/>
      <c r="Z10" s="5"/>
      <c r="AA10" s="5"/>
      <c r="AB10" s="5"/>
      <c r="AC10" s="5"/>
      <c r="AD10" s="5"/>
      <c r="AE10" s="8"/>
      <c r="AF10" s="8"/>
    </row>
    <row r="11" spans="1:41" x14ac:dyDescent="0.25">
      <c r="A11" s="52" t="s">
        <v>1196</v>
      </c>
      <c r="B11" s="11" cm="1">
        <f t="array" ref="B11">SUM(LARGE(H11:Z11,{1,2,3,4}))</f>
        <v>262.83299999999997</v>
      </c>
      <c r="C11" s="35" cm="1">
        <f t="array" ref="C11">SUM(LARGE(G11:Z11,{1,2,3}))</f>
        <v>198</v>
      </c>
      <c r="D11" s="49" t="s">
        <v>367</v>
      </c>
      <c r="E11" s="42" t="s">
        <v>368</v>
      </c>
      <c r="F11" s="42" t="s">
        <v>379</v>
      </c>
      <c r="G11" s="50"/>
      <c r="H11" s="16">
        <v>67.667000000000002</v>
      </c>
      <c r="J11" s="16">
        <v>61</v>
      </c>
      <c r="K11" s="16">
        <v>65.332999999999998</v>
      </c>
      <c r="L11" s="16"/>
      <c r="M11" s="20"/>
      <c r="N11" s="38"/>
      <c r="O11" s="16">
        <v>65</v>
      </c>
      <c r="R11" s="11">
        <v>64.832999999999998</v>
      </c>
      <c r="T11" s="29">
        <v>64</v>
      </c>
    </row>
    <row r="12" spans="1:41" x14ac:dyDescent="0.25">
      <c r="A12" s="71" t="s">
        <v>1193</v>
      </c>
      <c r="B12" s="11" t="e" cm="1">
        <f t="array" ref="B12">SUM(LARGE(H12:Z12,{1,2,3,4}))</f>
        <v>#NUM!</v>
      </c>
      <c r="C12" s="35" cm="1">
        <f t="array" ref="C12">SUM(LARGE(G12:Z12,{1,2,3}))</f>
        <v>195.333</v>
      </c>
      <c r="D12" s="49" t="s">
        <v>1026</v>
      </c>
      <c r="E12" s="42" t="s">
        <v>580</v>
      </c>
      <c r="F12" s="42" t="s">
        <v>581</v>
      </c>
      <c r="G12" s="50"/>
      <c r="H12" s="16"/>
      <c r="I12" s="11">
        <f>181.5/300*100</f>
        <v>60.5</v>
      </c>
      <c r="J12" s="16"/>
      <c r="K12" s="16"/>
      <c r="L12" s="16"/>
      <c r="M12" s="20"/>
      <c r="N12" s="38"/>
      <c r="Q12" s="11">
        <v>65.5</v>
      </c>
      <c r="T12" s="29">
        <v>69.332999999999998</v>
      </c>
      <c r="U12" s="12"/>
    </row>
    <row r="13" spans="1:41" x14ac:dyDescent="0.25">
      <c r="A13" s="52" t="s">
        <v>1196</v>
      </c>
      <c r="B13" s="11" cm="1">
        <f t="array" ref="B13">SUM(LARGE(G13:Z13,{1,2,3,4}))</f>
        <v>257.5</v>
      </c>
      <c r="C13" s="35" cm="1">
        <f t="array" ref="C13">SUM(LARGE(G13:Z13,{1,2,3}))</f>
        <v>194.333</v>
      </c>
      <c r="D13" s="49" t="s">
        <v>372</v>
      </c>
      <c r="E13" s="42" t="s">
        <v>373</v>
      </c>
      <c r="F13" s="42" t="s">
        <v>382</v>
      </c>
      <c r="G13" s="50"/>
      <c r="H13" s="16">
        <v>62.667000000000002</v>
      </c>
      <c r="J13" s="16"/>
      <c r="K13" s="16"/>
      <c r="L13" s="16"/>
      <c r="M13" s="33"/>
      <c r="N13" s="46"/>
      <c r="O13" s="16">
        <v>63.5</v>
      </c>
      <c r="P13" s="16">
        <v>64</v>
      </c>
      <c r="R13" s="11">
        <v>66.832999999999998</v>
      </c>
      <c r="T13" s="29"/>
      <c r="U13" s="11">
        <v>63.167000000000002</v>
      </c>
      <c r="W13" s="14"/>
      <c r="X13" s="14"/>
      <c r="Y13" s="10"/>
      <c r="Z13" s="5"/>
      <c r="AA13" s="5"/>
      <c r="AB13" s="5"/>
      <c r="AC13" s="5"/>
      <c r="AD13" s="5"/>
      <c r="AE13" s="8"/>
      <c r="AF13" s="8"/>
    </row>
    <row r="14" spans="1:41" x14ac:dyDescent="0.25">
      <c r="A14" s="71" t="s">
        <v>1193</v>
      </c>
      <c r="B14" s="11" t="e" cm="1">
        <f t="array" ref="B14">SUM(LARGE(G14:Z14,{1,2,3,4}))</f>
        <v>#NUM!</v>
      </c>
      <c r="C14" s="35" cm="1">
        <f t="array" ref="C14">SUM(LARGE(G14:Z14,{1,2,3}))</f>
        <v>190.50066666666666</v>
      </c>
      <c r="D14" t="s">
        <v>764</v>
      </c>
      <c r="E14" s="42" t="s">
        <v>537</v>
      </c>
      <c r="F14" s="42" t="s">
        <v>578</v>
      </c>
      <c r="G14" s="51"/>
      <c r="H14" s="16"/>
      <c r="I14" s="11">
        <f>192.5/300*100</f>
        <v>64.166666666666671</v>
      </c>
      <c r="J14" s="16"/>
      <c r="K14" s="16"/>
      <c r="L14" s="33">
        <v>60.667000000000002</v>
      </c>
      <c r="M14" s="38"/>
      <c r="O14" s="16">
        <v>65.667000000000002</v>
      </c>
    </row>
    <row r="15" spans="1:41" x14ac:dyDescent="0.25">
      <c r="A15" s="71" t="s">
        <v>1193</v>
      </c>
      <c r="B15" s="11" cm="1">
        <f t="array" ref="B15">SUM(LARGE(G15:Z15,{1,2,3,4}))</f>
        <v>248.666</v>
      </c>
      <c r="C15" s="35" cm="1">
        <f t="array" ref="C15">SUM(LARGE(G15:Z15,{1,2,3}))</f>
        <v>190.333</v>
      </c>
      <c r="D15" t="s">
        <v>666</v>
      </c>
      <c r="E15" s="42" t="s">
        <v>667</v>
      </c>
      <c r="F15" s="42" t="s">
        <v>668</v>
      </c>
      <c r="G15" s="51"/>
      <c r="H15" s="16"/>
      <c r="J15" s="16"/>
      <c r="K15" s="16">
        <v>67</v>
      </c>
      <c r="L15" s="33"/>
      <c r="M15" s="38"/>
      <c r="O15" s="16">
        <v>60</v>
      </c>
      <c r="S15" s="16"/>
      <c r="T15" s="29"/>
      <c r="U15" s="11">
        <v>58.332999999999998</v>
      </c>
      <c r="V15" s="11">
        <v>63.332999999999998</v>
      </c>
    </row>
    <row r="16" spans="1:41" x14ac:dyDescent="0.25">
      <c r="A16" s="71" t="s">
        <v>1193</v>
      </c>
      <c r="B16" s="11" cm="1">
        <f t="array" ref="B16">SUM(LARGE(G16:Z16,{1,2,3,4}))</f>
        <v>251.5</v>
      </c>
      <c r="C16" s="35" cm="1">
        <f t="array" ref="C16">SUM(LARGE(G16:Z16,{1,2,3}))</f>
        <v>190</v>
      </c>
      <c r="D16" t="s">
        <v>370</v>
      </c>
      <c r="E16" s="42" t="s">
        <v>371</v>
      </c>
      <c r="F16" s="42" t="s">
        <v>381</v>
      </c>
      <c r="G16" s="51"/>
      <c r="H16" s="16">
        <v>64.167000000000002</v>
      </c>
      <c r="I16" s="11">
        <f>189/300*100</f>
        <v>63</v>
      </c>
      <c r="J16" s="16"/>
      <c r="K16" s="16"/>
      <c r="L16" s="33"/>
      <c r="M16" s="38"/>
      <c r="N16" s="11">
        <v>62.832999999999998</v>
      </c>
      <c r="Q16" s="11">
        <v>61.5</v>
      </c>
    </row>
    <row r="17" spans="1:30" x14ac:dyDescent="0.25">
      <c r="A17" s="72" t="s">
        <v>1194</v>
      </c>
      <c r="B17" s="11" t="e" cm="1">
        <f t="array" ref="B17">SUM(LARGE(G17:Z17,{1,2,3,4}))</f>
        <v>#NUM!</v>
      </c>
      <c r="C17" s="35" cm="1">
        <f t="array" ref="C17">SUM(LARGE(G17:Z17,{1,2,3}))</f>
        <v>188.41666666666666</v>
      </c>
      <c r="D17" t="s">
        <v>235</v>
      </c>
      <c r="E17" s="42" t="s">
        <v>107</v>
      </c>
      <c r="F17" s="42" t="s">
        <v>108</v>
      </c>
      <c r="G17" s="51">
        <v>58.917000000000002</v>
      </c>
      <c r="H17" s="16"/>
      <c r="I17" s="11">
        <f>189.5/300*100</f>
        <v>63.166666666666671</v>
      </c>
      <c r="J17" s="16"/>
      <c r="K17" s="16"/>
      <c r="L17" s="33"/>
      <c r="M17" s="44"/>
      <c r="Q17" s="11">
        <v>66.332999999999998</v>
      </c>
    </row>
    <row r="18" spans="1:30" x14ac:dyDescent="0.25">
      <c r="A18" s="71" t="s">
        <v>1193</v>
      </c>
      <c r="B18" s="11" cm="1">
        <f t="array" ref="B18">SUM(LARGE(G18:Z18,{1,2,3,4}))</f>
        <v>242.667</v>
      </c>
      <c r="C18" s="11" cm="1">
        <f t="array" ref="C18">SUM(LARGE(G18:Z18,{1,2,3}))</f>
        <v>186.5</v>
      </c>
      <c r="D18" s="49" t="s">
        <v>376</v>
      </c>
      <c r="E18" s="67" t="s">
        <v>377</v>
      </c>
      <c r="F18" s="42" t="s">
        <v>384</v>
      </c>
      <c r="G18" s="50"/>
      <c r="H18" s="46">
        <v>61.332999999999998</v>
      </c>
      <c r="I18" s="16"/>
      <c r="J18" s="16"/>
      <c r="K18" s="16">
        <v>64.167000000000002</v>
      </c>
      <c r="L18" s="16"/>
      <c r="N18" s="20"/>
      <c r="O18" s="46">
        <v>61</v>
      </c>
      <c r="U18" s="11">
        <v>56.167000000000002</v>
      </c>
    </row>
    <row r="19" spans="1:30" x14ac:dyDescent="0.25">
      <c r="A19" s="72" t="s">
        <v>1194</v>
      </c>
      <c r="B19" s="11" t="e" cm="1">
        <f t="array" ref="B19">SUM(LARGE(H19:Z19,{1,2,3,4}))</f>
        <v>#NUM!</v>
      </c>
      <c r="C19" s="11" cm="1">
        <f t="array" ref="C19">SUM(LARGE(G19:Z19,{1,2,3}))</f>
        <v>182.834</v>
      </c>
      <c r="D19" s="49" t="s">
        <v>848</v>
      </c>
      <c r="E19" s="49" t="s">
        <v>849</v>
      </c>
      <c r="F19" t="s">
        <v>852</v>
      </c>
      <c r="G19" s="46"/>
      <c r="H19"/>
      <c r="M19" s="16">
        <v>63.167000000000002</v>
      </c>
      <c r="N19" s="20">
        <v>62.167000000000002</v>
      </c>
      <c r="O19" s="38"/>
      <c r="Q19" s="11">
        <v>57.5</v>
      </c>
      <c r="S19" s="16"/>
      <c r="V19" s="11"/>
      <c r="W19" s="14"/>
      <c r="X19" s="14"/>
      <c r="Y19" s="10"/>
      <c r="Z19" s="5"/>
      <c r="AA19" s="5"/>
      <c r="AB19" s="5"/>
      <c r="AC19" s="5"/>
      <c r="AD19" s="5"/>
    </row>
    <row r="20" spans="1:30" x14ac:dyDescent="0.25">
      <c r="A20" s="72" t="s">
        <v>1194</v>
      </c>
      <c r="B20" s="11" t="e" cm="1">
        <f t="array" ref="B20">SUM(LARGE(G20:Z20,{1,2,3,4}))</f>
        <v>#NUM!</v>
      </c>
      <c r="C20" s="11" cm="1">
        <f t="array" ref="C20">SUM(LARGE(G20:Z20,{1,2,3}))</f>
        <v>169.41633333333334</v>
      </c>
      <c r="D20" s="49" t="s">
        <v>236</v>
      </c>
      <c r="E20" s="67" t="s">
        <v>50</v>
      </c>
      <c r="F20" s="42" t="s">
        <v>109</v>
      </c>
      <c r="G20" s="50">
        <v>55.082999999999998</v>
      </c>
      <c r="H20" s="46"/>
      <c r="I20" s="11">
        <f>173.5/300*100</f>
        <v>57.833333333333336</v>
      </c>
      <c r="J20" s="16"/>
      <c r="K20" s="16"/>
      <c r="L20" s="16"/>
      <c r="N20" s="20"/>
      <c r="O20" s="38"/>
      <c r="Q20" s="11">
        <v>56.5</v>
      </c>
    </row>
    <row r="21" spans="1:30" x14ac:dyDescent="0.25">
      <c r="A21" s="21"/>
      <c r="B21" s="20" t="e" cm="1">
        <f t="array" ref="B21">SUM(LARGE(G21:Z21,{1,2,3,4}))</f>
        <v>#NUM!</v>
      </c>
      <c r="C21" s="35" t="e" cm="1">
        <f t="array" ref="C21">SUM(LARGE(G21:Z21,{1,2,3}))</f>
        <v>#NUM!</v>
      </c>
      <c r="D21" t="s">
        <v>760</v>
      </c>
      <c r="E21" t="s">
        <v>761</v>
      </c>
      <c r="F21" t="s">
        <v>767</v>
      </c>
      <c r="G21" s="46"/>
      <c r="H21" s="46"/>
      <c r="I21" s="45"/>
      <c r="J21" s="46"/>
      <c r="K21" s="46"/>
      <c r="L21" s="46">
        <v>65.167000000000002</v>
      </c>
      <c r="P21" s="33">
        <v>66.5</v>
      </c>
      <c r="Q21" s="20"/>
      <c r="R21" s="20"/>
      <c r="S21" s="16"/>
    </row>
    <row r="22" spans="1:30" x14ac:dyDescent="0.25">
      <c r="A22" s="21"/>
      <c r="C22" s="35" t="e" cm="1">
        <f t="array" ref="C22">SUM(LARGE(G22:Z22,{1,2,3}))</f>
        <v>#NUM!</v>
      </c>
      <c r="D22" t="s">
        <v>902</v>
      </c>
      <c r="E22" t="s">
        <v>903</v>
      </c>
      <c r="F22" t="s">
        <v>904</v>
      </c>
      <c r="G22" s="46"/>
      <c r="H22" s="46"/>
      <c r="J22" s="46"/>
      <c r="K22" s="46"/>
      <c r="L22" s="46"/>
      <c r="M22" s="20"/>
      <c r="N22" s="11">
        <v>61.5</v>
      </c>
      <c r="P22" s="20"/>
      <c r="Q22" s="20"/>
    </row>
    <row r="23" spans="1:30" x14ac:dyDescent="0.25">
      <c r="A23" s="21"/>
      <c r="B23" s="11"/>
      <c r="C23" s="35" t="e" cm="1">
        <f t="array" ref="C23">SUM(LARGE(G23:Z23,{1,2,3}))</f>
        <v>#NUM!</v>
      </c>
      <c r="D23">
        <v>823</v>
      </c>
      <c r="E23" s="42" t="s">
        <v>582</v>
      </c>
      <c r="F23" s="42" t="s">
        <v>583</v>
      </c>
      <c r="G23" s="50"/>
      <c r="H23" s="46"/>
      <c r="I23" s="11">
        <f>177/300*100</f>
        <v>59</v>
      </c>
      <c r="J23" s="46"/>
      <c r="K23" s="46"/>
      <c r="L23" s="46"/>
      <c r="M23" s="20"/>
      <c r="O23" s="31"/>
      <c r="Q23" s="20"/>
      <c r="R23" s="20"/>
    </row>
    <row r="24" spans="1:30" x14ac:dyDescent="0.25">
      <c r="A24" s="21"/>
      <c r="C24" s="35" t="e" cm="1">
        <f t="array" ref="C24">SUM(LARGE(G24:Z24,{1,2,3}))</f>
        <v>#NUM!</v>
      </c>
      <c r="D24" t="s">
        <v>922</v>
      </c>
      <c r="E24" t="s">
        <v>923</v>
      </c>
      <c r="F24" t="s">
        <v>924</v>
      </c>
      <c r="G24" s="38"/>
      <c r="H24" s="38"/>
      <c r="J24" s="38"/>
      <c r="K24" s="38"/>
      <c r="L24" s="38"/>
      <c r="M24" s="20"/>
      <c r="O24" s="16">
        <v>65.832999999999998</v>
      </c>
      <c r="Q24" s="20"/>
      <c r="R24" s="20"/>
    </row>
    <row r="25" spans="1:30" x14ac:dyDescent="0.25">
      <c r="A25" s="21"/>
      <c r="B25" s="20" t="e" cm="1">
        <f t="array" ref="B25">SUM(LARGE(G25:Z25,{1,2,3,4}))</f>
        <v>#NUM!</v>
      </c>
      <c r="C25" s="35" t="e" cm="1">
        <f t="array" ref="C25">SUM(LARGE(G25:Z25,{1,2,3}))</f>
        <v>#NUM!</v>
      </c>
      <c r="D25" t="s">
        <v>669</v>
      </c>
      <c r="E25" s="42" t="s">
        <v>670</v>
      </c>
      <c r="F25" s="42" t="s">
        <v>671</v>
      </c>
      <c r="G25" s="50"/>
      <c r="H25" s="46"/>
      <c r="J25" s="46"/>
      <c r="K25" s="46">
        <v>65.832999999999998</v>
      </c>
      <c r="L25" s="46"/>
      <c r="O25" s="31"/>
      <c r="R25" s="11">
        <v>63</v>
      </c>
      <c r="S25" s="38"/>
      <c r="U25" s="20"/>
      <c r="V25" s="13"/>
    </row>
    <row r="26" spans="1:30" x14ac:dyDescent="0.25">
      <c r="A26" s="4"/>
      <c r="B26" s="20" t="e" cm="1">
        <f t="array" ref="B26">SUM(LARGE(G26:Z26,{1,2,3,4}))</f>
        <v>#NUM!</v>
      </c>
      <c r="C26" s="35" t="e" cm="1">
        <f t="array" ref="C26">SUM(LARGE(G26:Z26,{1,2,3}))</f>
        <v>#NUM!</v>
      </c>
      <c r="D26">
        <v>66</v>
      </c>
      <c r="E26" s="42" t="s">
        <v>557</v>
      </c>
      <c r="F26" s="42" t="s">
        <v>579</v>
      </c>
      <c r="G26" s="62"/>
      <c r="H26" s="16"/>
      <c r="I26" s="11">
        <f>182.5/300*100</f>
        <v>60.833333333333329</v>
      </c>
      <c r="J26" s="46"/>
      <c r="K26" s="46"/>
      <c r="L26" s="46"/>
      <c r="M26" s="31"/>
      <c r="Q26" s="20"/>
    </row>
    <row r="27" spans="1:30" x14ac:dyDescent="0.25">
      <c r="B27" s="37"/>
      <c r="C27" s="35" t="e" cm="1">
        <f t="array" ref="C27">SUM(LARGE(G27:Z27,{1,2,3}))</f>
        <v>#NUM!</v>
      </c>
      <c r="D27" t="s">
        <v>925</v>
      </c>
      <c r="E27" t="s">
        <v>926</v>
      </c>
      <c r="F27" t="s">
        <v>927</v>
      </c>
      <c r="J27" s="38"/>
      <c r="K27" s="38"/>
      <c r="L27" s="38"/>
      <c r="O27" s="16">
        <v>57.832999999999998</v>
      </c>
    </row>
    <row r="28" spans="1:30" x14ac:dyDescent="0.25">
      <c r="B28" s="37"/>
      <c r="C28" s="35" t="e" cm="1">
        <f t="array" ref="C28">SUM(LARGE(G28:Z28,{1,2,3}))</f>
        <v>#NUM!</v>
      </c>
      <c r="D28" t="s">
        <v>1171</v>
      </c>
      <c r="E28" s="42" t="s">
        <v>1172</v>
      </c>
      <c r="F28" s="42" t="s">
        <v>1174</v>
      </c>
      <c r="G28" s="51"/>
      <c r="H28" s="16"/>
      <c r="J28" s="46"/>
      <c r="K28" s="46"/>
      <c r="L28" s="46"/>
      <c r="M28" s="38"/>
      <c r="Q28" s="16"/>
      <c r="T28" s="29"/>
      <c r="U28" s="29"/>
      <c r="V28" s="11">
        <v>64.332999999999998</v>
      </c>
    </row>
    <row r="29" spans="1:30" x14ac:dyDescent="0.25">
      <c r="C29" s="35" t="e" cm="1">
        <f t="array" ref="C29">SUM(LARGE(G29:Z29,{1,2,3}))</f>
        <v>#NUM!</v>
      </c>
      <c r="D29" t="s">
        <v>1119</v>
      </c>
      <c r="E29" t="s">
        <v>1120</v>
      </c>
      <c r="F29" t="s">
        <v>1121</v>
      </c>
      <c r="H29" s="16"/>
      <c r="L29" s="20"/>
      <c r="M29" s="44"/>
      <c r="S29" s="11">
        <v>56.332999999999998</v>
      </c>
      <c r="T29" s="11">
        <v>64.667000000000002</v>
      </c>
    </row>
    <row r="30" spans="1:30" x14ac:dyDescent="0.25">
      <c r="C30" s="35" t="e" cm="1">
        <f t="array" ref="C30">SUM(LARGE(G30:Z30,{1,2,3}))</f>
        <v>#NUM!</v>
      </c>
      <c r="D30" t="s">
        <v>837</v>
      </c>
      <c r="E30" s="42" t="s">
        <v>1173</v>
      </c>
      <c r="F30" s="64" t="s">
        <v>844</v>
      </c>
      <c r="G30" s="51"/>
      <c r="H30" s="16"/>
      <c r="J30" s="16"/>
      <c r="K30" s="16"/>
      <c r="L30" s="16"/>
      <c r="M30" s="16"/>
      <c r="O30" s="46"/>
      <c r="P30" s="16"/>
      <c r="U30" s="29"/>
      <c r="V30" s="11">
        <v>65.167000000000002</v>
      </c>
    </row>
    <row r="31" spans="1:30" x14ac:dyDescent="0.25">
      <c r="B31" s="11" t="e" cm="1">
        <f t="array" ref="B31">SUM(LARGE(G31:Z31,{1,2,3,4}))</f>
        <v>#NUM!</v>
      </c>
      <c r="C31" s="35" t="e" cm="1">
        <f t="array" ref="C31">SUM(LARGE(G31:Z31,{1,2,3}))</f>
        <v>#NUM!</v>
      </c>
      <c r="D31" t="s">
        <v>244</v>
      </c>
      <c r="E31" t="s">
        <v>870</v>
      </c>
      <c r="F31" t="s">
        <v>92</v>
      </c>
      <c r="G31" s="16"/>
      <c r="H31" s="16"/>
      <c r="J31" s="16"/>
      <c r="K31" s="16"/>
      <c r="L31" s="16"/>
      <c r="N31" s="11">
        <v>63.832999999999998</v>
      </c>
      <c r="O31" s="38"/>
      <c r="Q31" s="11">
        <v>59</v>
      </c>
    </row>
    <row r="32" spans="1:30" x14ac:dyDescent="0.25">
      <c r="C32" s="35" t="e" cm="1">
        <f t="array" ref="C32">SUM(LARGE(G32:Z32,{1,2,3}))</f>
        <v>#NUM!</v>
      </c>
      <c r="D32" t="s">
        <v>1024</v>
      </c>
      <c r="E32" t="s">
        <v>1025</v>
      </c>
      <c r="F32" t="s">
        <v>1027</v>
      </c>
      <c r="G32" s="16"/>
      <c r="H32" s="16"/>
      <c r="J32" s="16"/>
      <c r="K32" s="16"/>
      <c r="L32" s="33"/>
      <c r="M32" s="38"/>
      <c r="Q32" s="11">
        <v>62</v>
      </c>
    </row>
    <row r="33" spans="1:21" x14ac:dyDescent="0.25">
      <c r="A33" s="4"/>
      <c r="B33" s="11"/>
      <c r="C33" s="35" t="e" cm="1">
        <f t="array" ref="C33">SUM(LARGE(G33:Z33,{1,2,3}))</f>
        <v>#NUM!</v>
      </c>
      <c r="D33" s="49" t="s">
        <v>765</v>
      </c>
      <c r="E33" t="s">
        <v>766</v>
      </c>
      <c r="F33" t="s">
        <v>769</v>
      </c>
      <c r="G33" s="46"/>
      <c r="H33" s="16"/>
      <c r="J33" s="16"/>
      <c r="K33" s="16"/>
      <c r="L33" s="16">
        <v>64.832999999999998</v>
      </c>
      <c r="M33" s="20"/>
      <c r="N33" s="38"/>
      <c r="O33" s="16">
        <v>61.332999999999998</v>
      </c>
      <c r="T33" s="30"/>
      <c r="U33" s="30"/>
    </row>
  </sheetData>
  <sortState xmlns:xlrd2="http://schemas.microsoft.com/office/spreadsheetml/2017/richdata2" ref="A2:AO21">
    <sortCondition descending="1" ref="C2:C2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1344F-9D5D-46F8-BE82-EBD4A2A49D49}">
  <dimension ref="A1:AO53"/>
  <sheetViews>
    <sheetView zoomScale="120" zoomScaleNormal="120" workbookViewId="0">
      <pane ySplit="1" topLeftCell="A2" activePane="bottomLeft" state="frozen"/>
      <selection pane="bottomLeft" activeCell="A21" sqref="A21"/>
    </sheetView>
  </sheetViews>
  <sheetFormatPr defaultColWidth="9.140625" defaultRowHeight="15" x14ac:dyDescent="0.25"/>
  <cols>
    <col min="1" max="1" width="10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7" width="12.570312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ht="36" customHeight="1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854</v>
      </c>
      <c r="N1" s="27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71" t="s">
        <v>1193</v>
      </c>
      <c r="B2" s="11" t="e" cm="1">
        <f t="array" ref="B2">SUM(LARGE(G2:Z2,{1,2,3,4}))</f>
        <v>#NUM!</v>
      </c>
      <c r="C2" s="11" cm="1">
        <f t="array" ref="C2">SUM(LARGE(G2:Z2,{1,2,3}))</f>
        <v>214.85728571428569</v>
      </c>
      <c r="D2" s="49" t="s">
        <v>1023</v>
      </c>
      <c r="E2" s="42" t="s">
        <v>604</v>
      </c>
      <c r="F2" s="42" t="s">
        <v>605</v>
      </c>
      <c r="G2" s="46"/>
      <c r="H2" s="34"/>
      <c r="I2" s="16">
        <f>261.5/350*100</f>
        <v>74.714285714285708</v>
      </c>
      <c r="K2" s="16"/>
      <c r="L2" s="44"/>
      <c r="M2" s="38"/>
      <c r="N2" s="46"/>
      <c r="O2" s="20"/>
      <c r="Q2" s="11">
        <v>72.143000000000001</v>
      </c>
      <c r="T2" s="11">
        <v>68</v>
      </c>
      <c r="U2" s="30"/>
    </row>
    <row r="3" spans="1:41" x14ac:dyDescent="0.25">
      <c r="A3" s="52" t="s">
        <v>1196</v>
      </c>
      <c r="B3" s="11" cm="1">
        <f t="array" ref="B3">SUM(LARGE(G3:Z3,{1,2,3,4}))</f>
        <v>274.57128571428569</v>
      </c>
      <c r="C3" s="11" cm="1">
        <f t="array" ref="C3">SUM(LARGE(G3:Z3,{1,2,3}))</f>
        <v>209.857</v>
      </c>
      <c r="D3" s="49" t="s">
        <v>936</v>
      </c>
      <c r="E3" s="42" t="s">
        <v>22</v>
      </c>
      <c r="F3" s="42" t="s">
        <v>606</v>
      </c>
      <c r="G3" s="46"/>
      <c r="H3" s="34"/>
      <c r="I3" s="11">
        <f>226.5/350*100</f>
        <v>64.714285714285708</v>
      </c>
      <c r="L3" s="38"/>
      <c r="M3" s="44"/>
      <c r="N3" s="46"/>
      <c r="O3" s="33">
        <v>71.570999999999998</v>
      </c>
      <c r="Q3" s="11">
        <v>71.286000000000001</v>
      </c>
      <c r="T3" s="11">
        <v>67</v>
      </c>
      <c r="V3" s="11"/>
    </row>
    <row r="4" spans="1:41" x14ac:dyDescent="0.25">
      <c r="A4" s="52" t="s">
        <v>1196</v>
      </c>
      <c r="B4" s="11" cm="1">
        <f t="array" ref="B4">SUM(LARGE(G4:Z4,{1,2,3,4}))</f>
        <v>273.572</v>
      </c>
      <c r="C4" s="11" cm="1">
        <f t="array" ref="C4">SUM(LARGE(G4:Z4,{1,2,3}))</f>
        <v>207.572</v>
      </c>
      <c r="D4" s="49" t="s">
        <v>262</v>
      </c>
      <c r="E4" s="42" t="s">
        <v>42</v>
      </c>
      <c r="F4" s="42" t="s">
        <v>43</v>
      </c>
      <c r="G4" s="46">
        <v>59.070999999999998</v>
      </c>
      <c r="H4" s="34"/>
      <c r="K4" s="16">
        <v>66</v>
      </c>
      <c r="L4" s="46">
        <v>67.429000000000002</v>
      </c>
      <c r="M4" s="44"/>
      <c r="N4" s="46">
        <v>59</v>
      </c>
      <c r="O4" s="33">
        <v>69.713999999999999</v>
      </c>
      <c r="P4" s="11">
        <v>70.429000000000002</v>
      </c>
      <c r="R4" s="16"/>
      <c r="S4" s="16"/>
      <c r="T4" s="29"/>
      <c r="U4" s="29"/>
      <c r="V4" s="11">
        <v>64.856999999999999</v>
      </c>
    </row>
    <row r="5" spans="1:41" x14ac:dyDescent="0.25">
      <c r="A5" s="71" t="s">
        <v>1193</v>
      </c>
      <c r="B5" s="11" cm="1">
        <f t="array" ref="B5">SUM(LARGE(G5:Z5,{1,2,3,4}))</f>
        <v>270.5</v>
      </c>
      <c r="C5" s="11" cm="1">
        <f t="array" ref="C5">SUM(LARGE(G5:Z5,{1,2,3}))</f>
        <v>206.429</v>
      </c>
      <c r="D5" s="49" t="s">
        <v>257</v>
      </c>
      <c r="E5" s="42" t="s">
        <v>32</v>
      </c>
      <c r="F5" s="42" t="s">
        <v>33</v>
      </c>
      <c r="G5" s="46">
        <v>64.070999999999998</v>
      </c>
      <c r="H5" s="34"/>
      <c r="K5" s="16"/>
      <c r="L5" s="46"/>
      <c r="M5" s="44"/>
      <c r="N5" s="46">
        <v>68.856999999999999</v>
      </c>
      <c r="O5" s="20"/>
      <c r="P5" s="16"/>
      <c r="Q5" s="11">
        <v>67.429000000000002</v>
      </c>
      <c r="S5" s="11">
        <v>70.143000000000001</v>
      </c>
      <c r="T5" s="11">
        <v>59.713999999999999</v>
      </c>
    </row>
    <row r="6" spans="1:41" x14ac:dyDescent="0.25">
      <c r="A6" s="52" t="s">
        <v>1196</v>
      </c>
      <c r="C6" s="11" cm="1">
        <f t="array" ref="C6">SUM(LARGE(G6:Z6,{1,2,3}))</f>
        <v>204.572</v>
      </c>
      <c r="D6" s="49" t="s">
        <v>779</v>
      </c>
      <c r="E6" t="s">
        <v>780</v>
      </c>
      <c r="F6" t="s">
        <v>790</v>
      </c>
      <c r="G6" s="38"/>
      <c r="L6" s="46">
        <v>65.286000000000001</v>
      </c>
      <c r="M6" s="38"/>
      <c r="N6" s="46">
        <v>65.286000000000001</v>
      </c>
      <c r="O6" s="20"/>
      <c r="Q6" s="11">
        <v>70.143000000000001</v>
      </c>
      <c r="V6" s="11">
        <v>69.143000000000001</v>
      </c>
    </row>
    <row r="7" spans="1:41" x14ac:dyDescent="0.25">
      <c r="A7" s="52" t="s">
        <v>1196</v>
      </c>
      <c r="C7" s="11" cm="1">
        <f t="array" ref="C7">SUM(LARGE(G7:Z7,{1,2,3}))</f>
        <v>204.429</v>
      </c>
      <c r="D7" s="49" t="s">
        <v>770</v>
      </c>
      <c r="E7" t="s">
        <v>771</v>
      </c>
      <c r="F7" t="s">
        <v>785</v>
      </c>
      <c r="G7" s="38"/>
      <c r="L7" s="46">
        <v>66.143000000000001</v>
      </c>
      <c r="M7" s="38"/>
      <c r="N7" s="46"/>
      <c r="O7" s="20"/>
      <c r="P7" s="11">
        <v>70.286000000000001</v>
      </c>
      <c r="S7" s="11">
        <v>65</v>
      </c>
      <c r="V7" s="11">
        <v>68</v>
      </c>
    </row>
    <row r="8" spans="1:41" x14ac:dyDescent="0.25">
      <c r="A8" s="71" t="s">
        <v>1193</v>
      </c>
      <c r="C8" s="11" cm="1">
        <f t="array" ref="C8">SUM(LARGE(G8:Z8,{1,2,3}))</f>
        <v>200.429</v>
      </c>
      <c r="D8" s="49" t="s">
        <v>939</v>
      </c>
      <c r="E8" s="42" t="s">
        <v>940</v>
      </c>
      <c r="F8" s="42" t="s">
        <v>942</v>
      </c>
      <c r="G8" s="46"/>
      <c r="H8" s="34"/>
      <c r="I8" s="16"/>
      <c r="J8" s="16"/>
      <c r="K8" s="34"/>
      <c r="L8" s="42"/>
      <c r="M8" s="42"/>
      <c r="N8" s="46"/>
      <c r="O8" s="33">
        <v>69.429000000000002</v>
      </c>
      <c r="R8" s="11">
        <v>63.429000000000002</v>
      </c>
      <c r="T8" s="11">
        <v>63.286000000000001</v>
      </c>
      <c r="V8" s="11">
        <v>67.570999999999998</v>
      </c>
    </row>
    <row r="9" spans="1:41" x14ac:dyDescent="0.25">
      <c r="A9" s="52" t="s">
        <v>1196</v>
      </c>
      <c r="B9" s="11" cm="1">
        <f t="array" ref="B9">SUM(LARGE(G9:Z9,{1,2,3,4}))</f>
        <v>261.71500000000003</v>
      </c>
      <c r="C9" s="11" cm="1">
        <f t="array" ref="C9">SUM(LARGE(G9:Z9,{1,2,3}))</f>
        <v>200.286</v>
      </c>
      <c r="D9" s="49" t="s">
        <v>417</v>
      </c>
      <c r="E9" s="42" t="s">
        <v>325</v>
      </c>
      <c r="F9" s="42" t="s">
        <v>526</v>
      </c>
      <c r="G9" s="46"/>
      <c r="H9" s="34"/>
      <c r="J9" s="11">
        <v>61.429000000000002</v>
      </c>
      <c r="K9" s="16"/>
      <c r="L9" s="44"/>
      <c r="M9" s="38"/>
      <c r="N9" s="46"/>
      <c r="O9" s="33">
        <v>68.856999999999999</v>
      </c>
      <c r="T9" s="11">
        <v>63.143000000000001</v>
      </c>
      <c r="U9" s="11">
        <v>68.286000000000001</v>
      </c>
    </row>
    <row r="10" spans="1:41" x14ac:dyDescent="0.25">
      <c r="A10" s="52" t="s">
        <v>1196</v>
      </c>
      <c r="B10" s="11" cm="1">
        <f t="array" ref="B10">SUM(LARGE(G10:Z10,{1,2,3,4}))</f>
        <v>265.142</v>
      </c>
      <c r="C10" s="11" cm="1">
        <f t="array" ref="C10">SUM(LARGE(G10:Z10,{1,2,3}))</f>
        <v>200.285</v>
      </c>
      <c r="D10" s="49" t="s">
        <v>908</v>
      </c>
      <c r="E10" s="42" t="s">
        <v>607</v>
      </c>
      <c r="F10" s="42" t="s">
        <v>608</v>
      </c>
      <c r="G10" s="46"/>
      <c r="H10" s="34"/>
      <c r="I10" s="16">
        <f>219.5/350*100</f>
        <v>62.714285714285708</v>
      </c>
      <c r="L10" s="44"/>
      <c r="M10" s="44"/>
      <c r="N10" s="46">
        <v>65.713999999999999</v>
      </c>
      <c r="O10" s="33">
        <v>64.856999999999999</v>
      </c>
      <c r="Q10" s="11">
        <v>68</v>
      </c>
      <c r="T10" s="11">
        <v>66.570999999999998</v>
      </c>
      <c r="V10" s="11">
        <v>63</v>
      </c>
    </row>
    <row r="11" spans="1:41" x14ac:dyDescent="0.25">
      <c r="A11" s="52" t="s">
        <v>1196</v>
      </c>
      <c r="C11" s="11" cm="1">
        <f t="array" ref="C11">SUM(LARGE(G11:Z11,{1,2,3}))</f>
        <v>196.143</v>
      </c>
      <c r="D11" s="49" t="s">
        <v>783</v>
      </c>
      <c r="E11" t="s">
        <v>784</v>
      </c>
      <c r="F11" t="s">
        <v>792</v>
      </c>
      <c r="G11" s="38"/>
      <c r="L11" s="46">
        <v>62.143000000000001</v>
      </c>
      <c r="M11" s="38"/>
      <c r="N11" s="46"/>
      <c r="O11" s="33">
        <v>67.856999999999999</v>
      </c>
      <c r="R11" s="11">
        <v>63.143000000000001</v>
      </c>
      <c r="T11" s="11">
        <v>60.856999999999999</v>
      </c>
      <c r="U11" s="11">
        <v>65.143000000000001</v>
      </c>
    </row>
    <row r="12" spans="1:41" x14ac:dyDescent="0.25">
      <c r="A12" s="71" t="s">
        <v>1193</v>
      </c>
      <c r="B12" s="11" cm="1">
        <f t="array" ref="B12">SUM(LARGE(G12:Z12,{1,2,3,4}))</f>
        <v>257.714</v>
      </c>
      <c r="C12" s="11" cm="1">
        <f t="array" ref="C12">SUM(LARGE(G12:Z12,{1,2,3}))</f>
        <v>195.714</v>
      </c>
      <c r="D12" s="49" t="s">
        <v>413</v>
      </c>
      <c r="E12" s="42" t="s">
        <v>407</v>
      </c>
      <c r="F12" s="42" t="s">
        <v>530</v>
      </c>
      <c r="G12" s="46"/>
      <c r="H12" s="34"/>
      <c r="J12" s="11">
        <v>63.570999999999998</v>
      </c>
      <c r="K12" s="16">
        <v>68.143000000000001</v>
      </c>
      <c r="L12" s="38"/>
      <c r="M12" s="44"/>
      <c r="N12" s="46"/>
      <c r="O12" s="20"/>
      <c r="P12" s="11">
        <v>64</v>
      </c>
      <c r="T12" s="11">
        <v>62</v>
      </c>
      <c r="V12" s="13"/>
      <c r="W12" s="14"/>
      <c r="X12" s="14"/>
      <c r="Y12" s="10"/>
      <c r="Z12" s="5"/>
      <c r="AA12" s="5"/>
      <c r="AB12" s="5"/>
      <c r="AC12" s="5"/>
      <c r="AD12" s="9"/>
      <c r="AE12" s="2"/>
      <c r="AF12" s="2"/>
    </row>
    <row r="13" spans="1:41" x14ac:dyDescent="0.25">
      <c r="A13" s="71" t="s">
        <v>1193</v>
      </c>
      <c r="C13" s="11" cm="1">
        <f t="array" ref="C13">SUM(LARGE(G13:Z13,{1,2,3}))</f>
        <v>194.572</v>
      </c>
      <c r="D13" s="49" t="s">
        <v>1122</v>
      </c>
      <c r="E13" s="42" t="s">
        <v>1123</v>
      </c>
      <c r="F13" s="42" t="s">
        <v>326</v>
      </c>
      <c r="G13" s="46"/>
      <c r="H13" s="34"/>
      <c r="K13" s="34"/>
      <c r="L13" s="38"/>
      <c r="M13" s="44"/>
      <c r="N13" s="46"/>
      <c r="O13" s="20"/>
      <c r="S13" s="11">
        <v>64.429000000000002</v>
      </c>
      <c r="T13" s="11">
        <v>61.286000000000001</v>
      </c>
      <c r="V13" s="11">
        <v>68.856999999999999</v>
      </c>
    </row>
    <row r="14" spans="1:41" x14ac:dyDescent="0.25">
      <c r="A14" s="52" t="s">
        <v>1196</v>
      </c>
      <c r="C14" s="11" cm="1">
        <f t="array" ref="C14">SUM(LARGE(G14:Z14,{1,2,3}))</f>
        <v>192.286</v>
      </c>
      <c r="D14" s="49" t="s">
        <v>935</v>
      </c>
      <c r="E14" s="42" t="s">
        <v>351</v>
      </c>
      <c r="F14" s="42" t="s">
        <v>27</v>
      </c>
      <c r="G14" s="46"/>
      <c r="H14" s="34"/>
      <c r="I14" s="16"/>
      <c r="J14" s="16"/>
      <c r="K14" s="34"/>
      <c r="L14" s="42"/>
      <c r="M14" s="42"/>
      <c r="N14" s="46"/>
      <c r="O14" s="33">
        <v>64.429000000000002</v>
      </c>
      <c r="P14" s="11">
        <v>63.713999999999999</v>
      </c>
      <c r="T14" s="11">
        <v>64.143000000000001</v>
      </c>
    </row>
    <row r="15" spans="1:41" x14ac:dyDescent="0.25">
      <c r="A15" s="71" t="s">
        <v>1193</v>
      </c>
      <c r="C15" s="11" cm="1">
        <f t="array" ref="C15">SUM(LARGE(G15:Z15,{1,2,3}))</f>
        <v>191.572</v>
      </c>
      <c r="D15" s="49" t="s">
        <v>772</v>
      </c>
      <c r="E15" t="s">
        <v>773</v>
      </c>
      <c r="F15" t="s">
        <v>786</v>
      </c>
      <c r="G15" s="38"/>
      <c r="L15" s="46">
        <v>64.143000000000001</v>
      </c>
      <c r="M15" s="38"/>
      <c r="N15" s="46"/>
      <c r="O15" s="33">
        <v>67</v>
      </c>
      <c r="R15" s="11">
        <v>58.286000000000001</v>
      </c>
      <c r="V15" s="11">
        <v>60.429000000000002</v>
      </c>
    </row>
    <row r="16" spans="1:41" x14ac:dyDescent="0.25">
      <c r="A16" s="71" t="s">
        <v>1193</v>
      </c>
      <c r="B16" s="11" cm="1">
        <f t="array" ref="B16">SUM(LARGE(G16:Z16,{1,2,3,4}))</f>
        <v>248.999</v>
      </c>
      <c r="C16" s="11" cm="1">
        <f t="array" ref="C16">SUM(LARGE(G16:Z16,{1,2,3}))</f>
        <v>191.428</v>
      </c>
      <c r="D16" s="49" t="s">
        <v>682</v>
      </c>
      <c r="E16" t="s">
        <v>650</v>
      </c>
      <c r="F16" t="s">
        <v>683</v>
      </c>
      <c r="G16" s="46"/>
      <c r="K16" s="16">
        <v>64.143000000000001</v>
      </c>
      <c r="L16" s="38"/>
      <c r="M16" s="44"/>
      <c r="N16" s="46"/>
      <c r="O16" s="20"/>
      <c r="R16" s="11">
        <v>60.570999999999998</v>
      </c>
      <c r="S16" s="11">
        <v>66.713999999999999</v>
      </c>
      <c r="T16" s="11">
        <v>57.570999999999998</v>
      </c>
    </row>
    <row r="17" spans="1:22" x14ac:dyDescent="0.25">
      <c r="A17" s="71" t="s">
        <v>1193</v>
      </c>
      <c r="C17" s="11" cm="1">
        <f t="array" ref="C17">SUM(LARGE(G17:Z17,{1,2,3}))</f>
        <v>191.143</v>
      </c>
      <c r="D17" s="49" t="s">
        <v>778</v>
      </c>
      <c r="E17" t="s">
        <v>724</v>
      </c>
      <c r="F17" t="s">
        <v>789</v>
      </c>
      <c r="G17" s="38"/>
      <c r="L17" s="46">
        <v>60</v>
      </c>
      <c r="M17" s="38"/>
      <c r="N17" s="46">
        <v>65.713999999999999</v>
      </c>
      <c r="O17" s="20"/>
      <c r="Q17" s="11">
        <v>62.429000000000002</v>
      </c>
      <c r="R17" s="11">
        <v>59.713999999999999</v>
      </c>
      <c r="T17" s="11">
        <v>59.143000000000001</v>
      </c>
      <c r="V17" s="11">
        <v>63</v>
      </c>
    </row>
    <row r="18" spans="1:22" x14ac:dyDescent="0.25">
      <c r="A18" s="52" t="s">
        <v>1196</v>
      </c>
      <c r="C18" s="11" cm="1">
        <f t="array" ref="C18">SUM(LARGE(G18:Z18,{1,2,3}))</f>
        <v>189.857</v>
      </c>
      <c r="D18" s="49" t="s">
        <v>774</v>
      </c>
      <c r="E18" t="s">
        <v>775</v>
      </c>
      <c r="F18" t="s">
        <v>787</v>
      </c>
      <c r="G18" s="38"/>
      <c r="L18" s="46">
        <v>58.570999999999998</v>
      </c>
      <c r="M18" s="38"/>
      <c r="N18" s="46"/>
      <c r="O18" s="33">
        <v>68.713999999999999</v>
      </c>
      <c r="R18" s="11">
        <v>60.143000000000001</v>
      </c>
      <c r="V18" s="11">
        <v>61</v>
      </c>
    </row>
    <row r="19" spans="1:22" x14ac:dyDescent="0.25">
      <c r="A19" s="52" t="s">
        <v>1196</v>
      </c>
      <c r="B19" s="11"/>
      <c r="C19" s="11" cm="1">
        <f t="array" ref="C19">SUM(LARGE(G19:Z19,{1,2,3}))</f>
        <v>188.999</v>
      </c>
      <c r="D19" s="49" t="s">
        <v>678</v>
      </c>
      <c r="E19" t="s">
        <v>679</v>
      </c>
      <c r="F19" t="s">
        <v>680</v>
      </c>
      <c r="G19" s="16"/>
      <c r="H19" s="16"/>
      <c r="I19" s="34"/>
      <c r="K19" s="16">
        <v>64.570999999999998</v>
      </c>
      <c r="M19" s="31"/>
      <c r="N19" s="16"/>
      <c r="O19" s="16">
        <v>60.856999999999999</v>
      </c>
      <c r="R19" s="11">
        <v>59</v>
      </c>
      <c r="U19" s="11">
        <v>63.570999999999998</v>
      </c>
    </row>
    <row r="20" spans="1:22" x14ac:dyDescent="0.25">
      <c r="A20" s="71" t="s">
        <v>1193</v>
      </c>
      <c r="B20" s="11" t="e" cm="1">
        <f t="array" ref="B20">SUM(LARGE(G20:Z20,{1,2,3,4}))</f>
        <v>#NUM!</v>
      </c>
      <c r="C20" s="11" cm="1">
        <f t="array" ref="C20">SUM(LARGE(G20:Z20,{1,2,3}))</f>
        <v>188.143</v>
      </c>
      <c r="D20" s="49" t="s">
        <v>254</v>
      </c>
      <c r="E20" s="42" t="s">
        <v>26</v>
      </c>
      <c r="F20" s="42" t="s">
        <v>27</v>
      </c>
      <c r="G20" s="16">
        <v>65.570999999999998</v>
      </c>
      <c r="H20" s="34"/>
      <c r="I20" s="16"/>
      <c r="J20" s="16">
        <v>62.286000000000001</v>
      </c>
      <c r="K20" s="34"/>
      <c r="L20" s="16">
        <v>60.286000000000001</v>
      </c>
      <c r="M20" s="31"/>
      <c r="N20" s="16"/>
    </row>
    <row r="21" spans="1:22" x14ac:dyDescent="0.25">
      <c r="A21" s="52" t="s">
        <v>1196</v>
      </c>
      <c r="C21" s="11" cm="1">
        <f t="array" ref="C21">SUM(LARGE(G21:Z21,{1,2,3}))</f>
        <v>187.572</v>
      </c>
      <c r="D21" s="49" t="s">
        <v>684</v>
      </c>
      <c r="E21" t="s">
        <v>626</v>
      </c>
      <c r="F21" t="s">
        <v>685</v>
      </c>
      <c r="G21" s="16"/>
      <c r="K21" s="16">
        <v>62.429000000000002</v>
      </c>
      <c r="N21" s="16"/>
      <c r="P21" s="11">
        <v>60.286000000000001</v>
      </c>
      <c r="R21" s="11">
        <v>58.570999999999998</v>
      </c>
      <c r="S21" s="11">
        <v>64.856999999999999</v>
      </c>
      <c r="T21" s="11">
        <v>56.286000000000001</v>
      </c>
    </row>
    <row r="22" spans="1:22" x14ac:dyDescent="0.25">
      <c r="A22" s="52" t="s">
        <v>1196</v>
      </c>
      <c r="B22" s="11" cm="1">
        <f t="array" ref="B22">SUM(LARGE(G22:Z22,{1,2,3,4}))</f>
        <v>247.64400000000001</v>
      </c>
      <c r="C22" s="11" cm="1">
        <f t="array" ref="C22">SUM(LARGE(G22:Z22,{1,2,3}))</f>
        <v>187.215</v>
      </c>
      <c r="D22" s="49" t="s">
        <v>259</v>
      </c>
      <c r="E22" s="42" t="s">
        <v>36</v>
      </c>
      <c r="F22" s="42" t="s">
        <v>37</v>
      </c>
      <c r="G22" s="16">
        <v>60.929000000000002</v>
      </c>
      <c r="H22" s="34"/>
      <c r="I22" s="16"/>
      <c r="J22" s="16"/>
      <c r="K22" s="16">
        <v>64.143000000000001</v>
      </c>
      <c r="M22" s="31"/>
      <c r="N22" s="16"/>
      <c r="S22" s="16"/>
      <c r="T22" s="11">
        <v>62.143000000000001</v>
      </c>
      <c r="U22" s="29"/>
      <c r="V22" s="11">
        <v>60.429000000000002</v>
      </c>
    </row>
    <row r="23" spans="1:22" x14ac:dyDescent="0.25">
      <c r="A23" s="72" t="s">
        <v>1194</v>
      </c>
      <c r="B23" s="11" cm="1">
        <f t="array" ref="B23">SUM(LARGE(G23:Z23,{1,2,3,4}))</f>
        <v>244.21385714285714</v>
      </c>
      <c r="C23" s="11" cm="1">
        <f t="array" ref="C23">SUM(LARGE(G23:Z23,{1,2,3}))</f>
        <v>186.071</v>
      </c>
      <c r="D23" s="49" t="s">
        <v>258</v>
      </c>
      <c r="E23" s="42" t="s">
        <v>34</v>
      </c>
      <c r="F23" s="42" t="s">
        <v>35</v>
      </c>
      <c r="G23" s="16">
        <v>62.786000000000001</v>
      </c>
      <c r="H23" s="34"/>
      <c r="I23" s="11">
        <f>203.5/350*100</f>
        <v>58.142857142857139</v>
      </c>
      <c r="J23" s="16"/>
      <c r="K23" s="16"/>
      <c r="N23" s="16">
        <v>55.286000000000001</v>
      </c>
      <c r="P23" s="11">
        <v>59.713999999999999</v>
      </c>
      <c r="Q23" s="11">
        <v>63.570999999999998</v>
      </c>
      <c r="T23" s="11">
        <v>55.570999999999998</v>
      </c>
    </row>
    <row r="24" spans="1:22" x14ac:dyDescent="0.25">
      <c r="A24" s="72" t="s">
        <v>1194</v>
      </c>
      <c r="B24" s="11" cm="1">
        <f t="array" ref="B24">SUM(LARGE(G24:Z24,{1,2,3,4}))</f>
        <v>244.571</v>
      </c>
      <c r="C24" s="11" cm="1">
        <f t="array" ref="C24">SUM(LARGE(G24:Z24,{1,2,3}))</f>
        <v>185.571</v>
      </c>
      <c r="D24" s="49" t="s">
        <v>265</v>
      </c>
      <c r="E24" s="42" t="s">
        <v>48</v>
      </c>
      <c r="F24" s="42" t="s">
        <v>49</v>
      </c>
      <c r="G24" s="16">
        <v>58.143000000000001</v>
      </c>
      <c r="H24" s="34"/>
      <c r="I24" s="16"/>
      <c r="J24" s="16"/>
      <c r="K24" s="16">
        <v>59.570999999999998</v>
      </c>
      <c r="L24" s="16">
        <v>60.856999999999999</v>
      </c>
      <c r="M24" s="31"/>
      <c r="N24" s="16">
        <v>65.143000000000001</v>
      </c>
      <c r="P24" s="11">
        <v>59</v>
      </c>
      <c r="S24" s="11">
        <v>55.570999999999998</v>
      </c>
      <c r="T24" s="11">
        <v>58.713999999999999</v>
      </c>
    </row>
    <row r="25" spans="1:22" x14ac:dyDescent="0.25">
      <c r="A25" s="52" t="s">
        <v>1196</v>
      </c>
      <c r="B25" s="11" cm="1">
        <f t="array" ref="B25">SUM(LARGE(G25:Z25,{1,2,3,4}))</f>
        <v>243.071</v>
      </c>
      <c r="C25" s="11" cm="1">
        <f t="array" ref="C25">SUM(LARGE(G25:Z25,{1,2,3}))</f>
        <v>185.357</v>
      </c>
      <c r="D25" s="49" t="s">
        <v>260</v>
      </c>
      <c r="E25" s="42" t="s">
        <v>38</v>
      </c>
      <c r="F25" s="42" t="s">
        <v>39</v>
      </c>
      <c r="G25" s="16">
        <v>60.070999999999998</v>
      </c>
      <c r="H25" s="34"/>
      <c r="K25" s="16">
        <v>57.713999999999999</v>
      </c>
      <c r="L25" s="16">
        <v>63.286000000000001</v>
      </c>
      <c r="M25" s="31"/>
      <c r="N25" s="16"/>
      <c r="O25" s="16">
        <v>62</v>
      </c>
      <c r="R25" s="11">
        <v>55.856999999999999</v>
      </c>
      <c r="S25" s="16"/>
    </row>
    <row r="26" spans="1:22" x14ac:dyDescent="0.25">
      <c r="A26" s="52" t="s">
        <v>1196</v>
      </c>
      <c r="B26" s="11" cm="1">
        <f t="array" ref="B26">SUM(LARGE(G26:Z26,{1,2,3,4}))</f>
        <v>243</v>
      </c>
      <c r="C26" s="11" cm="1">
        <f t="array" ref="C26">SUM(LARGE(G26:Z26,{1,2,3}))</f>
        <v>183.857</v>
      </c>
      <c r="D26" s="49" t="s">
        <v>414</v>
      </c>
      <c r="E26" s="42" t="s">
        <v>408</v>
      </c>
      <c r="F26" s="42" t="s">
        <v>529</v>
      </c>
      <c r="G26" s="16"/>
      <c r="H26" s="34"/>
      <c r="I26" s="16"/>
      <c r="J26" s="16">
        <v>62</v>
      </c>
      <c r="K26" s="16">
        <v>59.143000000000001</v>
      </c>
      <c r="L26" s="31"/>
      <c r="M26" s="31"/>
      <c r="N26" s="16"/>
      <c r="O26" s="16"/>
      <c r="P26" s="11">
        <v>56.286000000000001</v>
      </c>
      <c r="R26" s="11">
        <v>60</v>
      </c>
      <c r="S26" s="11">
        <v>61.856999999999999</v>
      </c>
      <c r="T26" s="30"/>
      <c r="U26" s="30"/>
    </row>
    <row r="27" spans="1:22" x14ac:dyDescent="0.25">
      <c r="A27" s="72" t="s">
        <v>1194</v>
      </c>
      <c r="B27" s="11" cm="1">
        <f t="array" ref="B27">SUM(LARGE(G27:Z27,{1,2,3,4}))</f>
        <v>238.35628571428572</v>
      </c>
      <c r="C27" s="11" cm="1">
        <f t="array" ref="C27">SUM(LARGE(G27:Z27,{1,2,3}))</f>
        <v>181.14228571428572</v>
      </c>
      <c r="D27" s="49" t="s">
        <v>267</v>
      </c>
      <c r="E27" s="42" t="s">
        <v>52</v>
      </c>
      <c r="F27" s="42" t="s">
        <v>53</v>
      </c>
      <c r="G27" s="16">
        <v>57.213999999999999</v>
      </c>
      <c r="H27" s="34"/>
      <c r="I27" s="16">
        <f>205.5/350*100</f>
        <v>58.714285714285722</v>
      </c>
      <c r="J27" s="16"/>
      <c r="K27" s="16"/>
      <c r="M27" s="31"/>
      <c r="N27" s="16"/>
      <c r="Q27" s="11">
        <v>63.570999999999998</v>
      </c>
      <c r="S27" s="11">
        <v>58.856999999999999</v>
      </c>
    </row>
    <row r="28" spans="1:22" x14ac:dyDescent="0.25">
      <c r="A28" s="72" t="s">
        <v>1194</v>
      </c>
      <c r="B28" s="11" t="e" cm="1">
        <f t="array" ref="B28">SUM(LARGE(G28:Z28,{1,2,3,4}))</f>
        <v>#NUM!</v>
      </c>
      <c r="C28" s="11" cm="1">
        <f t="array" ref="C28">SUM(LARGE(G28:Z28,{1,2,3}))</f>
        <v>180.42842857142858</v>
      </c>
      <c r="D28" s="34" t="s">
        <v>261</v>
      </c>
      <c r="E28" s="67" t="s">
        <v>40</v>
      </c>
      <c r="F28" s="42" t="s">
        <v>41</v>
      </c>
      <c r="G28" s="46">
        <v>59.856999999999999</v>
      </c>
      <c r="H28" s="34"/>
      <c r="I28" s="11">
        <f>205/350*100</f>
        <v>58.571428571428577</v>
      </c>
      <c r="K28" s="34"/>
      <c r="M28" s="31"/>
      <c r="N28" s="16">
        <v>62</v>
      </c>
      <c r="T28" s="29"/>
      <c r="U28" s="29"/>
    </row>
    <row r="29" spans="1:22" x14ac:dyDescent="0.25">
      <c r="A29" s="72" t="s">
        <v>1194</v>
      </c>
      <c r="B29" s="11" t="e" cm="1">
        <f t="array" ref="B29">SUM(LARGE(G29:Z29,{1,2,3,4}))</f>
        <v>#NUM!</v>
      </c>
      <c r="C29" s="11" cm="1">
        <f t="array" ref="C29">SUM(LARGE(G29:Z29,{1,2,3}))</f>
        <v>175.071</v>
      </c>
      <c r="D29" s="34" t="s">
        <v>266</v>
      </c>
      <c r="E29" s="67" t="s">
        <v>50</v>
      </c>
      <c r="F29" s="42" t="s">
        <v>51</v>
      </c>
      <c r="G29" s="46">
        <v>57.5</v>
      </c>
      <c r="H29" s="34"/>
      <c r="I29" s="16">
        <f>199.5/350*100</f>
        <v>56.999999999999993</v>
      </c>
      <c r="L29" s="31"/>
      <c r="M29" s="31"/>
      <c r="N29" s="16"/>
      <c r="Q29" s="11">
        <v>60.570999999999998</v>
      </c>
    </row>
    <row r="30" spans="1:22" x14ac:dyDescent="0.25">
      <c r="A30" s="72" t="s">
        <v>1194</v>
      </c>
      <c r="B30" s="11" t="e" cm="1">
        <f t="array" ref="B30">SUM(LARGE(G30:Z30,{1,2,3,4}))</f>
        <v>#NUM!</v>
      </c>
      <c r="C30" s="11" cm="1">
        <f t="array" ref="C30">SUM(LARGE(G30:Z30,{1,2,3}))</f>
        <v>170.214</v>
      </c>
      <c r="D30" s="34" t="s">
        <v>268</v>
      </c>
      <c r="E30" s="67" t="s">
        <v>54</v>
      </c>
      <c r="F30" s="42" t="s">
        <v>55</v>
      </c>
      <c r="G30" s="46">
        <v>56.5</v>
      </c>
      <c r="H30" s="34"/>
      <c r="I30" s="16"/>
      <c r="J30" s="16"/>
      <c r="K30" s="16"/>
      <c r="L30" s="16">
        <v>55.856999999999999</v>
      </c>
      <c r="M30" s="31"/>
      <c r="N30" s="16"/>
      <c r="O30" s="16">
        <v>57.856999999999999</v>
      </c>
    </row>
    <row r="31" spans="1:22" x14ac:dyDescent="0.25">
      <c r="A31" s="23"/>
      <c r="B31" s="20" t="e" cm="1">
        <f t="array" ref="B31">SUM(LARGE(G31:Z31,{1,2,3,4}))</f>
        <v>#NUM!</v>
      </c>
      <c r="C31" s="35" t="e" cm="1">
        <f t="array" ref="C31">SUM(LARGE(G31:Z31,{1,2,3}))</f>
        <v>#NUM!</v>
      </c>
      <c r="D31" t="s">
        <v>253</v>
      </c>
      <c r="E31" s="42" t="s">
        <v>24</v>
      </c>
      <c r="F31" s="42" t="s">
        <v>25</v>
      </c>
      <c r="G31" s="16">
        <v>65.643000000000001</v>
      </c>
      <c r="H31" s="43"/>
      <c r="I31" s="16">
        <f>203.5/350*100</f>
        <v>58.142857142857139</v>
      </c>
      <c r="J31" s="16"/>
      <c r="K31" s="16"/>
      <c r="L31" s="47"/>
      <c r="M31" s="16"/>
      <c r="N31" s="33"/>
      <c r="Q31" s="16"/>
      <c r="R31" s="16"/>
      <c r="S31" s="38"/>
      <c r="T31" s="20"/>
      <c r="U31" s="20"/>
    </row>
    <row r="32" spans="1:22" x14ac:dyDescent="0.25">
      <c r="A32" s="21"/>
      <c r="B32" s="37"/>
      <c r="C32" s="35" t="e" cm="1">
        <f t="array" ref="C32">SUM(LARGE(G32:Z32,{1,2,3}))</f>
        <v>#NUM!</v>
      </c>
      <c r="D32" t="s">
        <v>781</v>
      </c>
      <c r="E32" t="s">
        <v>782</v>
      </c>
      <c r="F32" t="s">
        <v>791</v>
      </c>
      <c r="H32" s="41"/>
      <c r="K32" s="38"/>
      <c r="L32" s="33">
        <v>63.856999999999999</v>
      </c>
      <c r="N32" s="33"/>
      <c r="P32" s="11">
        <v>59</v>
      </c>
    </row>
    <row r="33" spans="1:32" x14ac:dyDescent="0.25">
      <c r="A33" s="23"/>
      <c r="B33" s="20" t="e" cm="1">
        <f t="array" ref="B33">SUM(LARGE(G33:Z33,{1,2,3,4}))</f>
        <v>#NUM!</v>
      </c>
      <c r="C33" s="35" t="e" cm="1">
        <f t="array" ref="C33">SUM(LARGE(G33:Z33,{1,2,3}))</f>
        <v>#NUM!</v>
      </c>
      <c r="D33" t="s">
        <v>263</v>
      </c>
      <c r="E33" s="42" t="s">
        <v>44</v>
      </c>
      <c r="F33" s="42" t="s">
        <v>45</v>
      </c>
      <c r="G33" s="16">
        <v>58.929000000000002</v>
      </c>
      <c r="H33" s="43"/>
      <c r="K33" s="16"/>
      <c r="L33" s="47"/>
      <c r="M33" s="31"/>
      <c r="N33" s="33"/>
      <c r="Q33" s="20"/>
      <c r="T33" s="29"/>
      <c r="U33" s="29"/>
      <c r="W33" s="14"/>
      <c r="X33" s="14"/>
      <c r="Y33" s="10"/>
      <c r="Z33" s="5"/>
      <c r="AA33" s="5"/>
      <c r="AB33" s="5"/>
      <c r="AC33" s="5"/>
      <c r="AD33" s="5"/>
      <c r="AE33" s="8"/>
      <c r="AF33" s="8"/>
    </row>
    <row r="34" spans="1:32" x14ac:dyDescent="0.25">
      <c r="A34" s="23"/>
      <c r="B34" s="20" t="e" cm="1">
        <f t="array" ref="B34">SUM(LARGE(G34:Z34,{1,2,3,4}))</f>
        <v>#NUM!</v>
      </c>
      <c r="C34" s="35" t="e" cm="1">
        <f t="array" ref="C34">SUM(LARGE(G34:Z34,{1,2,3}))</f>
        <v>#NUM!</v>
      </c>
      <c r="D34" t="s">
        <v>255</v>
      </c>
      <c r="E34" s="42" t="s">
        <v>28</v>
      </c>
      <c r="F34" s="42" t="s">
        <v>29</v>
      </c>
      <c r="G34" s="16">
        <v>64.929000000000002</v>
      </c>
      <c r="H34" s="43"/>
      <c r="I34" s="16"/>
      <c r="J34" s="16"/>
      <c r="K34" s="16"/>
      <c r="L34" s="31"/>
      <c r="M34" s="47"/>
      <c r="N34" s="33"/>
      <c r="P34" s="16"/>
      <c r="T34" s="30"/>
      <c r="U34" s="30"/>
    </row>
    <row r="35" spans="1:32" x14ac:dyDescent="0.25">
      <c r="A35" s="22"/>
      <c r="B35" s="20" t="e" cm="1">
        <f t="array" ref="B35">SUM(LARGE(G35:Z35,{1,2,3,4}))</f>
        <v>#NUM!</v>
      </c>
      <c r="C35" s="35" t="e" cm="1">
        <f t="array" ref="C35">SUM(LARGE(G35:Z35,{1,2,3}))</f>
        <v>#NUM!</v>
      </c>
      <c r="D35" t="s">
        <v>675</v>
      </c>
      <c r="E35" t="s">
        <v>676</v>
      </c>
      <c r="F35" t="s">
        <v>677</v>
      </c>
      <c r="G35" s="16"/>
      <c r="H35" s="43"/>
      <c r="I35" s="16"/>
      <c r="J35" s="16"/>
      <c r="K35" s="16">
        <v>64.713999999999999</v>
      </c>
      <c r="L35" s="16"/>
      <c r="M35" s="31"/>
      <c r="N35" s="33"/>
      <c r="O35" s="16"/>
      <c r="P35" s="11">
        <v>63.286000000000001</v>
      </c>
      <c r="Q35" s="16"/>
      <c r="R35" s="16"/>
    </row>
    <row r="36" spans="1:32" x14ac:dyDescent="0.25">
      <c r="A36" s="23"/>
      <c r="B36" s="20" t="e" cm="1">
        <f t="array" ref="B36">SUM(LARGE(G36:Z36,{1,2,3,4}))</f>
        <v>#NUM!</v>
      </c>
      <c r="C36" s="35" t="e" cm="1">
        <f t="array" ref="C36">SUM(LARGE(G36:Z36,{1,2,3}))</f>
        <v>#NUM!</v>
      </c>
      <c r="D36" t="s">
        <v>419</v>
      </c>
      <c r="E36" s="42" t="s">
        <v>411</v>
      </c>
      <c r="F36" s="42" t="s">
        <v>528</v>
      </c>
      <c r="G36" s="16"/>
      <c r="H36" s="32"/>
      <c r="J36" s="11">
        <v>56</v>
      </c>
      <c r="K36" s="16"/>
      <c r="L36" s="31"/>
      <c r="M36" s="31"/>
      <c r="N36" s="33"/>
      <c r="S36" s="38"/>
      <c r="T36" s="20"/>
      <c r="U36" s="20"/>
    </row>
    <row r="37" spans="1:32" x14ac:dyDescent="0.25">
      <c r="C37" s="35" t="e" cm="1">
        <f t="array" ref="C37">SUM(LARGE(G37:Z37,{1,2,3}))</f>
        <v>#NUM!</v>
      </c>
      <c r="D37" t="s">
        <v>1124</v>
      </c>
      <c r="E37" s="42" t="s">
        <v>1125</v>
      </c>
      <c r="F37" s="42" t="s">
        <v>1128</v>
      </c>
      <c r="G37" s="16"/>
      <c r="H37" s="34"/>
      <c r="K37"/>
      <c r="M37" s="31"/>
      <c r="N37" s="33"/>
      <c r="S37" s="11">
        <v>61.286000000000001</v>
      </c>
      <c r="T37" s="11">
        <v>57.286000000000001</v>
      </c>
    </row>
    <row r="38" spans="1:32" x14ac:dyDescent="0.25">
      <c r="C38" s="35" t="e" cm="1">
        <f t="array" ref="C38">SUM(LARGE(G38:Z38,{1,2,3}))</f>
        <v>#NUM!</v>
      </c>
      <c r="D38" t="s">
        <v>686</v>
      </c>
      <c r="E38" t="s">
        <v>687</v>
      </c>
      <c r="F38" t="s">
        <v>688</v>
      </c>
      <c r="G38" s="16"/>
      <c r="K38" s="16">
        <v>53.429000000000002</v>
      </c>
      <c r="N38" s="33"/>
    </row>
    <row r="39" spans="1:32" x14ac:dyDescent="0.25">
      <c r="C39" s="35" t="e" cm="1">
        <f t="array" ref="C39">SUM(LARGE(G39:Z39,{1,2,3}))</f>
        <v>#NUM!</v>
      </c>
      <c r="D39" t="s">
        <v>974</v>
      </c>
      <c r="E39" s="42" t="s">
        <v>975</v>
      </c>
      <c r="F39" s="42" t="s">
        <v>659</v>
      </c>
      <c r="G39" s="16"/>
      <c r="H39" s="34"/>
      <c r="K39" s="34"/>
      <c r="M39" s="31"/>
      <c r="N39" s="33"/>
      <c r="P39" s="11">
        <v>58</v>
      </c>
    </row>
    <row r="40" spans="1:32" x14ac:dyDescent="0.25">
      <c r="A40" s="4"/>
      <c r="B40" s="11" t="e" cm="1">
        <f t="array" ref="B40">SUM(LARGE(G40:Z40,{1,2,3,4}))</f>
        <v>#NUM!</v>
      </c>
      <c r="C40" s="35" t="e" cm="1">
        <f t="array" ref="C40">SUM(LARGE(G40:Z40,{1,2,3}))</f>
        <v>#NUM!</v>
      </c>
      <c r="D40" t="s">
        <v>264</v>
      </c>
      <c r="E40" s="42" t="s">
        <v>46</v>
      </c>
      <c r="F40" s="42" t="s">
        <v>47</v>
      </c>
      <c r="G40" s="16">
        <v>58.570999999999998</v>
      </c>
      <c r="H40" s="34"/>
      <c r="I40" s="16"/>
      <c r="J40" s="16"/>
      <c r="K40" s="46"/>
      <c r="L40" s="38"/>
      <c r="M40" s="44"/>
      <c r="N40" s="33"/>
      <c r="R40" s="16"/>
      <c r="T40" s="30"/>
      <c r="U40" s="30"/>
    </row>
    <row r="41" spans="1:32" ht="25.5" x14ac:dyDescent="0.25">
      <c r="A41" s="4"/>
      <c r="B41" s="11" t="e" cm="1">
        <f t="array" ref="B41">SUM(LARGE(G41:Z41,{1,2,3,4}))</f>
        <v>#NUM!</v>
      </c>
      <c r="C41" s="35" t="e" cm="1">
        <f t="array" ref="C41">SUM(LARGE(G41:Z41,{1,2,3}))</f>
        <v>#NUM!</v>
      </c>
      <c r="D41" t="s">
        <v>256</v>
      </c>
      <c r="E41" s="42" t="s">
        <v>30</v>
      </c>
      <c r="F41" s="42" t="s">
        <v>31</v>
      </c>
      <c r="G41" s="16">
        <v>64.143000000000001</v>
      </c>
      <c r="H41" s="34"/>
      <c r="K41" s="46"/>
      <c r="L41" s="38"/>
      <c r="M41" s="44"/>
      <c r="N41" s="33"/>
    </row>
    <row r="42" spans="1:32" x14ac:dyDescent="0.25">
      <c r="B42" s="11"/>
      <c r="C42" s="35" t="e" cm="1">
        <f t="array" ref="C42">SUM(LARGE(G42:Z42,{1,2,3}))</f>
        <v>#NUM!</v>
      </c>
      <c r="D42" t="s">
        <v>672</v>
      </c>
      <c r="E42" t="s">
        <v>673</v>
      </c>
      <c r="F42" t="s">
        <v>674</v>
      </c>
      <c r="G42" s="16"/>
      <c r="K42" s="46">
        <v>66.856999999999999</v>
      </c>
      <c r="L42" s="46">
        <v>65.286000000000001</v>
      </c>
      <c r="M42" s="44"/>
      <c r="N42" s="33"/>
    </row>
    <row r="43" spans="1:32" x14ac:dyDescent="0.25">
      <c r="C43" s="35" t="e" cm="1">
        <f t="array" ref="C43">SUM(LARGE(G43:Z43,{1,2,3}))</f>
        <v>#NUM!</v>
      </c>
      <c r="D43" t="s">
        <v>937</v>
      </c>
      <c r="E43" s="42" t="s">
        <v>938</v>
      </c>
      <c r="F43" s="42" t="s">
        <v>941</v>
      </c>
      <c r="G43" s="16"/>
      <c r="H43" s="34"/>
      <c r="K43"/>
      <c r="L43" s="42"/>
      <c r="M43" s="42"/>
      <c r="N43" s="33"/>
      <c r="O43" s="16">
        <v>66.713999999999999</v>
      </c>
    </row>
    <row r="44" spans="1:32" x14ac:dyDescent="0.25">
      <c r="A44" s="4"/>
      <c r="B44" s="11" t="e" cm="1">
        <f t="array" ref="B44">SUM(LARGE(G44:Z44,{1,2,3,4}))</f>
        <v>#NUM!</v>
      </c>
      <c r="C44" s="35" t="e" cm="1">
        <f t="array" ref="C44">SUM(LARGE(G44:Z44,{1,2,3}))</f>
        <v>#NUM!</v>
      </c>
      <c r="D44" t="s">
        <v>412</v>
      </c>
      <c r="E44" s="42" t="s">
        <v>406</v>
      </c>
      <c r="F44" s="42" t="s">
        <v>527</v>
      </c>
      <c r="G44" s="16"/>
      <c r="H44" s="34"/>
      <c r="I44" s="16"/>
      <c r="J44" s="16">
        <v>66.429000000000002</v>
      </c>
      <c r="K44"/>
      <c r="L44" s="44"/>
      <c r="M44" s="38"/>
      <c r="N44" s="33"/>
      <c r="R44" s="16"/>
    </row>
    <row r="45" spans="1:32" x14ac:dyDescent="0.25">
      <c r="C45" s="35" t="e" cm="1">
        <f t="array" ref="C45">SUM(LARGE(G45:Z45,{1,2,3}))</f>
        <v>#NUM!</v>
      </c>
      <c r="D45" t="s">
        <v>905</v>
      </c>
      <c r="E45" t="s">
        <v>906</v>
      </c>
      <c r="F45" t="s">
        <v>907</v>
      </c>
      <c r="K45" s="38"/>
      <c r="L45" s="46"/>
      <c r="M45" s="38"/>
      <c r="N45" s="33">
        <v>69.570999999999998</v>
      </c>
      <c r="Q45" s="11">
        <v>68</v>
      </c>
    </row>
    <row r="46" spans="1:32" x14ac:dyDescent="0.25">
      <c r="A46" s="4"/>
      <c r="B46" s="11" t="e" cm="1">
        <f t="array" ref="B46">SUM(LARGE(G46:Z46,{1,2,3,4}))</f>
        <v>#NUM!</v>
      </c>
      <c r="C46" s="11" t="e" cm="1">
        <f t="array" ref="C46">SUM(LARGE(G46:Z46,{1,2,3}))</f>
        <v>#NUM!</v>
      </c>
      <c r="D46" s="49" t="s">
        <v>252</v>
      </c>
      <c r="E46" s="42" t="s">
        <v>22</v>
      </c>
      <c r="F46" s="42" t="s">
        <v>23</v>
      </c>
      <c r="G46" s="46">
        <v>67.356999999999999</v>
      </c>
      <c r="H46" s="34"/>
      <c r="K46" s="34"/>
      <c r="L46" s="38"/>
      <c r="M46" s="44"/>
      <c r="N46" s="46">
        <v>71.286000000000001</v>
      </c>
      <c r="O46" s="20"/>
      <c r="S46" s="16"/>
      <c r="T46" s="29"/>
      <c r="U46" s="29"/>
    </row>
    <row r="47" spans="1:32" x14ac:dyDescent="0.25">
      <c r="C47" s="11" t="e" cm="1">
        <f t="array" ref="C47">SUM(LARGE(G47:Z47,{1,2,3}))</f>
        <v>#NUM!</v>
      </c>
      <c r="D47" s="49" t="s">
        <v>776</v>
      </c>
      <c r="E47" t="s">
        <v>777</v>
      </c>
      <c r="F47" t="s">
        <v>788</v>
      </c>
      <c r="G47" s="38"/>
      <c r="L47" s="46">
        <v>58.570999999999998</v>
      </c>
      <c r="M47" s="38"/>
      <c r="N47" s="46"/>
      <c r="O47" s="20"/>
      <c r="R47" s="11">
        <v>56.570999999999998</v>
      </c>
    </row>
    <row r="48" spans="1:32" x14ac:dyDescent="0.25">
      <c r="C48" s="11" t="e" cm="1">
        <f t="array" ref="C48">SUM(LARGE(G48:Z48,{1,2,3}))</f>
        <v>#NUM!</v>
      </c>
      <c r="D48" s="49" t="s">
        <v>370</v>
      </c>
      <c r="E48" s="42" t="s">
        <v>371</v>
      </c>
      <c r="F48" s="42" t="s">
        <v>381</v>
      </c>
      <c r="G48" s="46"/>
      <c r="H48" s="34"/>
      <c r="K48" s="34"/>
      <c r="L48" s="38"/>
      <c r="M48" s="44"/>
      <c r="N48" s="46"/>
      <c r="O48" s="20"/>
      <c r="S48" s="11">
        <v>55.429000000000002</v>
      </c>
      <c r="T48" s="11">
        <v>58.429000000000002</v>
      </c>
    </row>
    <row r="49" spans="1:32" x14ac:dyDescent="0.25">
      <c r="C49" s="11" t="e" cm="1">
        <f t="array" ref="C49">SUM(LARGE(G49:Z49,{1,2,3}))</f>
        <v>#NUM!</v>
      </c>
      <c r="D49" s="49" t="s">
        <v>1126</v>
      </c>
      <c r="E49" s="42" t="s">
        <v>1127</v>
      </c>
      <c r="F49" s="42" t="s">
        <v>1129</v>
      </c>
      <c r="G49" s="46"/>
      <c r="H49" s="34"/>
      <c r="K49" s="34"/>
      <c r="L49" s="38"/>
      <c r="M49" s="44"/>
      <c r="N49" s="46"/>
      <c r="O49" s="20"/>
      <c r="S49" s="11">
        <v>61</v>
      </c>
      <c r="U49" s="11">
        <v>62.856999999999999</v>
      </c>
    </row>
    <row r="50" spans="1:32" x14ac:dyDescent="0.25">
      <c r="A50" s="4"/>
      <c r="B50" s="11" t="e" cm="1">
        <f t="array" ref="B50">SUM(LARGE(G50:Z50,{1,2,3,4}))</f>
        <v>#NUM!</v>
      </c>
      <c r="C50" s="11" t="e" cm="1">
        <f t="array" ref="C50">SUM(LARGE(G50:Z50,{1,2,3}))</f>
        <v>#NUM!</v>
      </c>
      <c r="D50" s="49" t="s">
        <v>416</v>
      </c>
      <c r="E50" s="42" t="s">
        <v>410</v>
      </c>
      <c r="F50" s="42" t="s">
        <v>523</v>
      </c>
      <c r="G50" s="46"/>
      <c r="H50" s="34"/>
      <c r="J50" s="11">
        <v>61.429000000000002</v>
      </c>
      <c r="K50" s="34"/>
      <c r="L50" s="46"/>
      <c r="M50" s="44"/>
      <c r="N50" s="46"/>
      <c r="O50" s="20"/>
      <c r="P50" s="16"/>
      <c r="V50" s="11"/>
    </row>
    <row r="51" spans="1:32" x14ac:dyDescent="0.25">
      <c r="A51" s="4"/>
      <c r="B51" s="11" t="e" cm="1">
        <f t="array" ref="B51">SUM(LARGE(G51:Z51,{1,2,3,4}))</f>
        <v>#NUM!</v>
      </c>
      <c r="C51" s="11" t="e" cm="1">
        <f t="array" ref="C51">SUM(LARGE(G51:Z51,{1,2,3}))</f>
        <v>#NUM!</v>
      </c>
      <c r="D51" s="49" t="s">
        <v>415</v>
      </c>
      <c r="E51" s="42" t="s">
        <v>409</v>
      </c>
      <c r="F51" s="42" t="s">
        <v>524</v>
      </c>
      <c r="G51" s="46"/>
      <c r="H51" s="34"/>
      <c r="I51" s="16"/>
      <c r="J51" s="16">
        <v>61.429000000000002</v>
      </c>
      <c r="K51" s="34"/>
      <c r="L51" s="38"/>
      <c r="M51" s="44"/>
      <c r="N51" s="46"/>
      <c r="O51" s="20"/>
      <c r="S51" s="16"/>
    </row>
    <row r="52" spans="1:32" x14ac:dyDescent="0.25">
      <c r="A52" s="4"/>
      <c r="B52" s="11" t="e" cm="1">
        <f t="array" ref="B52">SUM(LARGE(G52:Z52,{1,2,3,4}))</f>
        <v>#NUM!</v>
      </c>
      <c r="C52" s="11" t="e" cm="1">
        <f t="array" ref="C52">SUM(LARGE(G52:Z52,{1,2,3}))</f>
        <v>#NUM!</v>
      </c>
      <c r="D52" s="49" t="s">
        <v>418</v>
      </c>
      <c r="E52" s="42" t="s">
        <v>395</v>
      </c>
      <c r="F52" s="42" t="s">
        <v>525</v>
      </c>
      <c r="G52" s="46"/>
      <c r="H52" s="34"/>
      <c r="I52" s="16"/>
      <c r="J52" s="16">
        <v>58.856999999999999</v>
      </c>
      <c r="K52" s="34"/>
      <c r="L52" s="44"/>
      <c r="M52" s="38"/>
      <c r="N52" s="46"/>
      <c r="O52" s="20"/>
      <c r="W52" s="14"/>
      <c r="X52" s="14"/>
      <c r="Y52" s="10"/>
      <c r="Z52" s="5"/>
      <c r="AA52" s="5"/>
      <c r="AB52" s="5"/>
      <c r="AC52" s="5"/>
      <c r="AD52" s="5"/>
      <c r="AE52" s="8"/>
      <c r="AF52" s="8"/>
    </row>
    <row r="53" spans="1:32" x14ac:dyDescent="0.25">
      <c r="C53" s="11" t="e" cm="1">
        <f t="array" ref="C53">SUM(LARGE(G53:Z53,{1,2,3}))</f>
        <v>#NUM!</v>
      </c>
      <c r="D53" s="34" t="s">
        <v>1178</v>
      </c>
      <c r="E53" s="49" t="s">
        <v>1179</v>
      </c>
      <c r="F53" s="42" t="s">
        <v>1180</v>
      </c>
      <c r="G53" s="42"/>
      <c r="H53" s="16"/>
      <c r="I53" s="34"/>
      <c r="L53" s="34"/>
      <c r="N53" s="31"/>
      <c r="O53" s="16"/>
      <c r="U53" s="11">
        <v>64.570999999999998</v>
      </c>
    </row>
  </sheetData>
  <sortState xmlns:xlrd2="http://schemas.microsoft.com/office/spreadsheetml/2017/richdata2" ref="A2:AO33">
    <sortCondition descending="1" ref="C2:C33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9D85-D974-44A0-BFE2-ED25652E6E66}">
  <dimension ref="A1:AO32"/>
  <sheetViews>
    <sheetView zoomScale="140" zoomScaleNormal="140" workbookViewId="0">
      <pane ySplit="1" topLeftCell="A2" activePane="bottomLeft" state="frozen"/>
      <selection pane="bottomLeft" activeCell="A16" sqref="A16"/>
    </sheetView>
  </sheetViews>
  <sheetFormatPr defaultColWidth="9.140625" defaultRowHeight="15" x14ac:dyDescent="0.25"/>
  <cols>
    <col min="1" max="1" width="10" style="3" customWidth="1"/>
    <col min="2" max="2" width="8.8554687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30.28515625" style="7" customWidth="1"/>
    <col min="7" max="7" width="14.4257812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ht="36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854</v>
      </c>
      <c r="N1" s="27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71" t="s">
        <v>1193</v>
      </c>
      <c r="C2" s="11" cm="1">
        <f t="array" ref="C2">SUM(LARGE(G2:Z2,{1,2,3}))</f>
        <v>226.285</v>
      </c>
      <c r="D2" t="s">
        <v>1013</v>
      </c>
      <c r="E2" s="42" t="s">
        <v>930</v>
      </c>
      <c r="F2" s="42" t="s">
        <v>1020</v>
      </c>
      <c r="H2" s="34"/>
      <c r="M2" s="31"/>
      <c r="N2" s="31"/>
      <c r="Q2" s="16">
        <v>74.570999999999998</v>
      </c>
      <c r="R2" s="38"/>
      <c r="T2" s="16">
        <v>73</v>
      </c>
      <c r="V2" s="16">
        <v>78.713999999999999</v>
      </c>
    </row>
    <row r="3" spans="1:41" x14ac:dyDescent="0.25">
      <c r="A3" s="71" t="s">
        <v>1193</v>
      </c>
      <c r="B3" s="11" cm="1">
        <f t="array" ref="B3">SUM(LARGE(G3:Z3,{1,2,3,4}))</f>
        <v>284.28571428571428</v>
      </c>
      <c r="C3" s="11" cm="1">
        <f t="array" ref="C3">SUM(LARGE(G3:Z3,{1,2,3}))</f>
        <v>217.42871428571428</v>
      </c>
      <c r="D3" t="s">
        <v>230</v>
      </c>
      <c r="E3" s="42" t="s">
        <v>80</v>
      </c>
      <c r="F3" s="42" t="s">
        <v>110</v>
      </c>
      <c r="G3" s="11">
        <v>66.856999999999999</v>
      </c>
      <c r="H3" s="34"/>
      <c r="I3" s="11">
        <f>263.5/350*100</f>
        <v>75.285714285714292</v>
      </c>
      <c r="L3" s="31"/>
      <c r="N3" s="11">
        <v>73</v>
      </c>
      <c r="Q3" s="16">
        <v>69.143000000000001</v>
      </c>
      <c r="R3" s="46"/>
    </row>
    <row r="4" spans="1:41" x14ac:dyDescent="0.25">
      <c r="A4" s="71" t="s">
        <v>1193</v>
      </c>
      <c r="B4" s="11"/>
      <c r="C4" s="11" cm="1">
        <f t="array" ref="C4">SUM(LARGE(G4:Z4,{1,2,3}))</f>
        <v>208</v>
      </c>
      <c r="D4" s="49" t="s">
        <v>943</v>
      </c>
      <c r="E4" s="42" t="s">
        <v>930</v>
      </c>
      <c r="F4" s="42" t="s">
        <v>945</v>
      </c>
      <c r="G4" s="44"/>
      <c r="O4" s="11">
        <v>68.570999999999998</v>
      </c>
      <c r="Q4" s="11">
        <v>69.286000000000001</v>
      </c>
      <c r="T4" s="16">
        <v>70.143000000000001</v>
      </c>
      <c r="V4" s="11"/>
      <c r="W4" s="3"/>
      <c r="X4" s="3"/>
      <c r="Y4" s="15"/>
      <c r="AD4" s="9"/>
      <c r="AE4" s="8"/>
      <c r="AF4" s="8"/>
    </row>
    <row r="5" spans="1:41" x14ac:dyDescent="0.25">
      <c r="A5" s="52" t="s">
        <v>1196</v>
      </c>
      <c r="B5" s="11"/>
      <c r="C5" s="11" cm="1">
        <f t="array" ref="C5">SUM(LARGE(G5:Z5,{1,2,3}))</f>
        <v>207.857</v>
      </c>
      <c r="D5" s="49" t="s">
        <v>797</v>
      </c>
      <c r="E5" t="s">
        <v>798</v>
      </c>
      <c r="F5" t="s">
        <v>801</v>
      </c>
      <c r="G5" s="44"/>
      <c r="H5" s="16"/>
      <c r="I5" s="16"/>
      <c r="J5" s="16"/>
      <c r="K5" s="16"/>
      <c r="L5" s="11">
        <v>71.286000000000001</v>
      </c>
      <c r="M5" s="16"/>
      <c r="N5" s="16"/>
      <c r="O5" s="11">
        <v>65.713999999999999</v>
      </c>
      <c r="P5" s="11">
        <v>66.286000000000001</v>
      </c>
      <c r="Q5" s="16"/>
      <c r="R5" s="57">
        <v>63.143000000000001</v>
      </c>
      <c r="S5" s="16"/>
      <c r="T5" s="16">
        <v>67.570999999999998</v>
      </c>
      <c r="U5" s="29"/>
      <c r="V5" s="16">
        <v>69</v>
      </c>
    </row>
    <row r="6" spans="1:41" x14ac:dyDescent="0.25">
      <c r="A6" s="71" t="s">
        <v>1193</v>
      </c>
      <c r="B6" s="11" cm="1">
        <f t="array" ref="B6">SUM(LARGE(G6:Z6,{1,2,3,4}))</f>
        <v>269.28499999999997</v>
      </c>
      <c r="C6" s="11" cm="1">
        <f t="array" ref="C6">SUM(LARGE(G6:Z6,{1,2,3}))</f>
        <v>207.285</v>
      </c>
      <c r="D6" s="49" t="s">
        <v>398</v>
      </c>
      <c r="E6" s="42" t="s">
        <v>393</v>
      </c>
      <c r="F6" s="42" t="s">
        <v>402</v>
      </c>
      <c r="G6" s="38"/>
      <c r="H6" s="34"/>
      <c r="J6" s="11">
        <v>62</v>
      </c>
      <c r="K6" s="11">
        <v>67.570999999999998</v>
      </c>
      <c r="L6" s="11">
        <v>71.143000000000001</v>
      </c>
      <c r="M6" s="31"/>
      <c r="N6" s="31"/>
      <c r="S6" s="16"/>
      <c r="T6" s="16">
        <v>68.570999999999998</v>
      </c>
    </row>
    <row r="7" spans="1:41" x14ac:dyDescent="0.25">
      <c r="A7" s="52" t="s">
        <v>1196</v>
      </c>
      <c r="B7" s="11" cm="1">
        <f t="array" ref="B7">SUM(LARGE(G7:Z7,{1,2,3,4}))</f>
        <v>272.28657142857145</v>
      </c>
      <c r="C7" s="11" cm="1">
        <f t="array" ref="C7">SUM(LARGE(G7:Z7,{1,2,3}))</f>
        <v>206.858</v>
      </c>
      <c r="D7" s="49" t="s">
        <v>231</v>
      </c>
      <c r="E7" s="42" t="s">
        <v>112</v>
      </c>
      <c r="F7" s="42" t="s">
        <v>113</v>
      </c>
      <c r="G7" s="38">
        <v>63.570999999999998</v>
      </c>
      <c r="H7" s="34"/>
      <c r="I7" s="11">
        <f>229/350*100</f>
        <v>65.428571428571431</v>
      </c>
      <c r="N7" s="11">
        <v>62.570999999999998</v>
      </c>
      <c r="O7" s="11">
        <v>70.143000000000001</v>
      </c>
      <c r="P7" s="16"/>
      <c r="Q7" s="16">
        <v>68.286000000000001</v>
      </c>
      <c r="R7" s="16"/>
      <c r="T7" s="16">
        <v>63.856999999999999</v>
      </c>
      <c r="V7" s="16">
        <v>68.429000000000002</v>
      </c>
    </row>
    <row r="8" spans="1:41" x14ac:dyDescent="0.25">
      <c r="A8" s="52" t="s">
        <v>1196</v>
      </c>
      <c r="B8" s="11" cm="1">
        <f t="array" ref="B8">SUM(LARGE(G8:Z8,{1,2,3,4}))</f>
        <v>261.42899999999997</v>
      </c>
      <c r="C8" s="11" cm="1">
        <f t="array" ref="C8">SUM(LARGE(G8:Z8,{1,2,3}))</f>
        <v>204.143</v>
      </c>
      <c r="D8" s="49" t="s">
        <v>691</v>
      </c>
      <c r="E8" t="s">
        <v>692</v>
      </c>
      <c r="F8" t="s">
        <v>693</v>
      </c>
      <c r="G8" s="38"/>
      <c r="H8" s="34"/>
      <c r="K8" s="11">
        <v>65.286000000000001</v>
      </c>
      <c r="L8" s="11">
        <v>70.856999999999999</v>
      </c>
      <c r="R8" s="57">
        <v>57.286000000000001</v>
      </c>
      <c r="T8" s="30"/>
      <c r="U8" s="30"/>
      <c r="V8" s="16">
        <v>68</v>
      </c>
    </row>
    <row r="9" spans="1:41" x14ac:dyDescent="0.25">
      <c r="A9" s="52" t="s">
        <v>1196</v>
      </c>
      <c r="B9" s="11" t="e" cm="1">
        <f t="array" ref="B9">SUM(LARGE(G9:Z9,{1,2,3,4}))</f>
        <v>#NUM!</v>
      </c>
      <c r="C9" s="11" cm="1">
        <f t="array" ref="C9">SUM(LARGE(G9:Z9,{1,2,3}))</f>
        <v>202.357</v>
      </c>
      <c r="D9" s="49" t="s">
        <v>232</v>
      </c>
      <c r="E9" s="42" t="s">
        <v>114</v>
      </c>
      <c r="F9" s="42" t="s">
        <v>115</v>
      </c>
      <c r="G9" s="38">
        <v>62.643000000000001</v>
      </c>
      <c r="H9" s="34"/>
      <c r="I9" s="16"/>
      <c r="J9" s="16"/>
      <c r="N9" s="11">
        <v>67</v>
      </c>
      <c r="P9" s="11">
        <v>72.713999999999999</v>
      </c>
      <c r="Q9" s="16"/>
      <c r="R9" s="16"/>
      <c r="V9" s="11"/>
    </row>
    <row r="10" spans="1:41" x14ac:dyDescent="0.25">
      <c r="A10" s="71" t="s">
        <v>1193</v>
      </c>
      <c r="C10" s="11" cm="1">
        <f t="array" ref="C10">SUM(LARGE(G10:Z10,{1,2,3}))</f>
        <v>195.28700000000001</v>
      </c>
      <c r="D10" s="49" t="s">
        <v>976</v>
      </c>
      <c r="E10" s="42" t="s">
        <v>977</v>
      </c>
      <c r="F10" s="42" t="s">
        <v>978</v>
      </c>
      <c r="G10" s="38"/>
      <c r="H10" s="34"/>
      <c r="P10" s="11">
        <v>62.429000000000002</v>
      </c>
      <c r="S10" s="16">
        <v>66.429000000000002</v>
      </c>
      <c r="T10" s="16">
        <v>66.429000000000002</v>
      </c>
    </row>
    <row r="11" spans="1:41" x14ac:dyDescent="0.25">
      <c r="A11" s="52" t="s">
        <v>1196</v>
      </c>
      <c r="B11" s="11" t="e" cm="1">
        <f t="array" ref="B11">SUM(LARGE(G11:Z11,{1,2,3,4}))</f>
        <v>#NUM!</v>
      </c>
      <c r="C11" s="11" cm="1">
        <f t="array" ref="C11">SUM(LARGE(G11:Z11,{1,2,3}))</f>
        <v>194.715</v>
      </c>
      <c r="D11" t="s">
        <v>694</v>
      </c>
      <c r="E11" t="s">
        <v>695</v>
      </c>
      <c r="F11" t="s">
        <v>696</v>
      </c>
      <c r="G11" s="38"/>
      <c r="H11" s="34"/>
      <c r="K11" s="11">
        <v>63.143000000000001</v>
      </c>
      <c r="L11" s="31"/>
      <c r="M11" s="16"/>
      <c r="N11" s="11">
        <v>67.429000000000002</v>
      </c>
      <c r="O11" s="16"/>
      <c r="P11" s="16"/>
      <c r="R11" s="16"/>
      <c r="V11" s="16">
        <v>64.143000000000001</v>
      </c>
    </row>
    <row r="12" spans="1:41" x14ac:dyDescent="0.25">
      <c r="A12" s="71" t="s">
        <v>1193</v>
      </c>
      <c r="B12" s="11" t="e" cm="1">
        <f t="array" ref="B12">SUM(LARGE(G12:Z12,{1,2,3,4}))</f>
        <v>#NUM!</v>
      </c>
      <c r="C12" s="11" cm="1">
        <f t="array" ref="C12">SUM(LARGE(G12:Z12,{1,2,3}))</f>
        <v>194.286</v>
      </c>
      <c r="D12" t="s">
        <v>689</v>
      </c>
      <c r="E12" t="s">
        <v>681</v>
      </c>
      <c r="F12" t="s">
        <v>690</v>
      </c>
      <c r="H12" s="34"/>
      <c r="K12" s="11">
        <v>67.143000000000001</v>
      </c>
      <c r="N12" s="31"/>
      <c r="O12" s="31"/>
      <c r="S12" s="16"/>
      <c r="T12" s="16">
        <v>61.286000000000001</v>
      </c>
      <c r="U12" s="29"/>
      <c r="V12" s="16">
        <v>65.856999999999999</v>
      </c>
    </row>
    <row r="13" spans="1:41" x14ac:dyDescent="0.25">
      <c r="A13" s="52" t="s">
        <v>1196</v>
      </c>
      <c r="B13" s="11" cm="1">
        <f t="array" ref="B13">SUM(LARGE(G13:Z13,{1,2,3,4}))</f>
        <v>256</v>
      </c>
      <c r="C13" s="11" cm="1">
        <f t="array" ref="C13">SUM(LARGE(G13:Z13,{1,2,3}))</f>
        <v>193.143</v>
      </c>
      <c r="D13" t="s">
        <v>697</v>
      </c>
      <c r="E13" t="s">
        <v>698</v>
      </c>
      <c r="F13" t="s">
        <v>699</v>
      </c>
      <c r="H13" s="34"/>
      <c r="K13" s="11">
        <v>62.856999999999999</v>
      </c>
      <c r="L13" s="11">
        <v>63.429000000000002</v>
      </c>
      <c r="P13" s="11">
        <v>61.143000000000001</v>
      </c>
      <c r="R13" s="57">
        <v>61.856999999999999</v>
      </c>
      <c r="S13" s="16"/>
      <c r="T13" s="16">
        <v>64.143000000000001</v>
      </c>
      <c r="U13" s="16">
        <v>65.570999999999998</v>
      </c>
      <c r="V13" s="3"/>
    </row>
    <row r="14" spans="1:41" x14ac:dyDescent="0.25">
      <c r="A14" s="71" t="s">
        <v>1193</v>
      </c>
      <c r="C14" s="11" cm="1">
        <f t="array" ref="C14">SUM(LARGE(G14:Z14,{1,2,3}))</f>
        <v>192.714</v>
      </c>
      <c r="D14" t="s">
        <v>1018</v>
      </c>
      <c r="E14" t="s">
        <v>1019</v>
      </c>
      <c r="F14" t="s">
        <v>1022</v>
      </c>
      <c r="H14" s="34"/>
      <c r="M14" s="31"/>
      <c r="N14" s="31"/>
      <c r="Q14" s="16">
        <v>65</v>
      </c>
      <c r="S14" s="16">
        <v>61.713999999999999</v>
      </c>
      <c r="T14" s="16">
        <v>59.713999999999999</v>
      </c>
      <c r="U14" s="16">
        <v>66</v>
      </c>
    </row>
    <row r="15" spans="1:41" x14ac:dyDescent="0.25">
      <c r="A15" s="71" t="s">
        <v>1193</v>
      </c>
      <c r="B15" s="11" cm="1">
        <f t="array" ref="B15">SUM(LARGE(G15:Z15,{1,2,3,4}))</f>
        <v>245.5</v>
      </c>
      <c r="C15" s="11" cm="1">
        <f t="array" ref="C15">SUM(LARGE(G15:Z15,{1,2,3}))</f>
        <v>189.714</v>
      </c>
      <c r="D15" t="s">
        <v>234</v>
      </c>
      <c r="E15" s="42" t="s">
        <v>64</v>
      </c>
      <c r="F15" s="42" t="s">
        <v>118</v>
      </c>
      <c r="G15" s="11">
        <v>55.786000000000001</v>
      </c>
      <c r="H15" s="34"/>
      <c r="I15" s="11">
        <f>188/350*100</f>
        <v>53.714285714285715</v>
      </c>
      <c r="N15" s="11">
        <v>64</v>
      </c>
      <c r="O15" s="16"/>
      <c r="P15" s="16"/>
      <c r="S15" s="16">
        <v>63.713999999999999</v>
      </c>
      <c r="T15" s="16">
        <v>62</v>
      </c>
    </row>
    <row r="16" spans="1:41" x14ac:dyDescent="0.25">
      <c r="A16" s="52" t="s">
        <v>1196</v>
      </c>
      <c r="B16" s="11" cm="1">
        <f t="array" ref="B16">SUM(LARGE(G16:Z16,{1,2,3,4}))</f>
        <v>250.28528571428569</v>
      </c>
      <c r="C16" s="11" cm="1">
        <f t="array" ref="C16">SUM(LARGE(G16:Z16,{1,2,3}))</f>
        <v>188.571</v>
      </c>
      <c r="D16" t="s">
        <v>1016</v>
      </c>
      <c r="E16" s="42" t="s">
        <v>612</v>
      </c>
      <c r="F16" s="42" t="s">
        <v>613</v>
      </c>
      <c r="H16" s="34"/>
      <c r="I16" s="11">
        <f>216/350*100</f>
        <v>61.714285714285708</v>
      </c>
      <c r="M16" s="16"/>
      <c r="N16" s="11">
        <v>62.713999999999999</v>
      </c>
      <c r="O16" s="16"/>
      <c r="P16" s="16"/>
      <c r="Q16" s="16">
        <v>61.856999999999999</v>
      </c>
      <c r="R16" s="16"/>
      <c r="V16" s="16">
        <v>64</v>
      </c>
    </row>
    <row r="17" spans="1:39" x14ac:dyDescent="0.25">
      <c r="A17" s="75" t="s">
        <v>1198</v>
      </c>
      <c r="B17" s="11" cm="1">
        <f t="array" ref="B17">SUM(LARGE(G17:Z17,{1,2,3,4}))</f>
        <v>249.28900000000002</v>
      </c>
      <c r="C17" s="11" cm="1">
        <f t="array" ref="C17">SUM(LARGE(G17:Z17,{1,2,3}))</f>
        <v>187.86</v>
      </c>
      <c r="D17" t="s">
        <v>399</v>
      </c>
      <c r="E17" s="42" t="s">
        <v>394</v>
      </c>
      <c r="F17" s="42" t="s">
        <v>403</v>
      </c>
      <c r="H17" s="34"/>
      <c r="J17" s="11">
        <v>61.86</v>
      </c>
      <c r="K17" s="11">
        <v>61.429000000000002</v>
      </c>
      <c r="O17" s="11">
        <v>63.856999999999999</v>
      </c>
      <c r="R17" s="57">
        <v>60.570999999999998</v>
      </c>
      <c r="S17" s="16"/>
      <c r="T17" s="16">
        <v>62.143000000000001</v>
      </c>
      <c r="U17" s="29"/>
    </row>
    <row r="18" spans="1:39" x14ac:dyDescent="0.25">
      <c r="A18" s="72" t="s">
        <v>1194</v>
      </c>
      <c r="B18" s="11" cm="1">
        <f t="array" ref="B18">SUM(LARGE(G18:Z18,{1,2,3,4}))</f>
        <v>242.28700000000001</v>
      </c>
      <c r="C18" s="11" cm="1">
        <f t="array" ref="C18">SUM(LARGE(G18:Z18,{1,2,3}))</f>
        <v>183.858</v>
      </c>
      <c r="D18" t="s">
        <v>795</v>
      </c>
      <c r="E18" t="s">
        <v>796</v>
      </c>
      <c r="F18" t="s">
        <v>800</v>
      </c>
      <c r="G18" s="16"/>
      <c r="H18" s="34"/>
      <c r="L18" s="11">
        <v>62</v>
      </c>
      <c r="P18" s="11">
        <v>59.429000000000002</v>
      </c>
      <c r="S18" s="16">
        <v>62.429000000000002</v>
      </c>
      <c r="T18" s="16">
        <v>58.429000000000002</v>
      </c>
      <c r="V18" s="16">
        <v>56</v>
      </c>
    </row>
    <row r="19" spans="1:39" x14ac:dyDescent="0.25">
      <c r="A19" s="72" t="s">
        <v>1194</v>
      </c>
      <c r="B19" s="38" t="e" cm="1">
        <f t="array" ref="B19">SUM(LARGE(G19:Z19,{1,2,3,4}))</f>
        <v>#NUM!</v>
      </c>
      <c r="C19" s="38" cm="1">
        <f t="array" ref="C19">SUM(LARGE(G19:Z19,{1,2,3}))</f>
        <v>181.572</v>
      </c>
      <c r="D19" t="s">
        <v>793</v>
      </c>
      <c r="E19" t="s">
        <v>794</v>
      </c>
      <c r="F19" t="s">
        <v>799</v>
      </c>
      <c r="G19" s="16"/>
      <c r="H19" s="34"/>
      <c r="L19" s="11">
        <v>61.286000000000001</v>
      </c>
      <c r="N19" s="31"/>
      <c r="P19" s="11">
        <v>60.856999999999999</v>
      </c>
      <c r="Q19" s="16"/>
      <c r="T19" s="46">
        <v>59.429000000000002</v>
      </c>
      <c r="V19" s="11"/>
    </row>
    <row r="20" spans="1:39" x14ac:dyDescent="0.25">
      <c r="A20" s="72" t="s">
        <v>1194</v>
      </c>
      <c r="B20" s="38" t="e" cm="1">
        <f t="array" ref="B20">SUM(LARGE(G20:Z20,{1,2,3,4}))</f>
        <v>#NUM!</v>
      </c>
      <c r="C20" s="38" cm="1">
        <f t="array" ref="C20">SUM(LARGE(G20:Z20,{1,2,3}))</f>
        <v>179.99942857142858</v>
      </c>
      <c r="D20">
        <v>83</v>
      </c>
      <c r="E20" s="42" t="s">
        <v>615</v>
      </c>
      <c r="F20" s="42" t="s">
        <v>616</v>
      </c>
      <c r="H20" s="34"/>
      <c r="I20" s="11">
        <f>205/350*100</f>
        <v>58.571428571428577</v>
      </c>
      <c r="M20" s="31"/>
      <c r="N20" s="11">
        <v>61.713999999999999</v>
      </c>
      <c r="Q20" s="16">
        <v>59.713999999999999</v>
      </c>
      <c r="R20" s="16"/>
      <c r="T20" s="38"/>
    </row>
    <row r="21" spans="1:39" x14ac:dyDescent="0.25">
      <c r="A21" s="72" t="s">
        <v>1194</v>
      </c>
      <c r="B21" s="38" t="e" cm="1">
        <f t="array" ref="B21">SUM(LARGE(G21:Z21,{1,2,3,4}))</f>
        <v>#NUM!</v>
      </c>
      <c r="C21" s="38" cm="1">
        <f t="array" ref="C21">SUM(LARGE(G21:Z21,{1,2,3}))</f>
        <v>175.42814285714286</v>
      </c>
      <c r="D21" t="s">
        <v>1017</v>
      </c>
      <c r="E21" s="42" t="s">
        <v>119</v>
      </c>
      <c r="F21" s="42" t="s">
        <v>614</v>
      </c>
      <c r="H21" s="34"/>
      <c r="I21" s="11">
        <f>206/350*100</f>
        <v>58.857142857142854</v>
      </c>
      <c r="M21" s="31"/>
      <c r="N21" s="11">
        <v>57.713999999999999</v>
      </c>
      <c r="Q21" s="16">
        <v>58.856999999999999</v>
      </c>
      <c r="T21" s="38"/>
    </row>
    <row r="22" spans="1:39" x14ac:dyDescent="0.25">
      <c r="A22" s="21"/>
      <c r="B22" s="37"/>
      <c r="C22" s="35" t="e" cm="1">
        <f t="array" ref="C22">SUM(LARGE(G22:Z22,{1,2,3}))</f>
        <v>#NUM!</v>
      </c>
      <c r="D22" t="s">
        <v>1014</v>
      </c>
      <c r="E22" s="42" t="s">
        <v>1015</v>
      </c>
      <c r="F22" s="42" t="s">
        <v>1021</v>
      </c>
      <c r="G22" s="41"/>
      <c r="H22" s="65"/>
      <c r="I22" s="41"/>
      <c r="M22" s="31"/>
      <c r="N22" s="31"/>
      <c r="Q22" s="16">
        <v>62.856999999999999</v>
      </c>
      <c r="S22" s="38"/>
      <c r="T22" s="20"/>
      <c r="U22" s="20"/>
    </row>
    <row r="23" spans="1:39" x14ac:dyDescent="0.25">
      <c r="A23" s="4"/>
      <c r="B23" s="20" t="e" cm="1">
        <f t="array" ref="B23">SUM(LARGE(G23:Z23,{1,2,3,4}))</f>
        <v>#NUM!</v>
      </c>
      <c r="C23" s="35" t="e" cm="1">
        <f t="array" ref="C23">SUM(LARGE(G23:Z23,{1,2,3}))</f>
        <v>#NUM!</v>
      </c>
      <c r="D23" t="s">
        <v>400</v>
      </c>
      <c r="E23" s="42" t="s">
        <v>396</v>
      </c>
      <c r="F23" s="42" t="s">
        <v>405</v>
      </c>
      <c r="G23" s="41"/>
      <c r="H23" s="32"/>
      <c r="J23" s="11">
        <v>55.43</v>
      </c>
      <c r="K23" s="38"/>
      <c r="M23" s="31"/>
      <c r="N23" s="31"/>
      <c r="S23" s="16"/>
    </row>
    <row r="24" spans="1:39" ht="17.25" customHeight="1" x14ac:dyDescent="0.25">
      <c r="A24" s="21"/>
      <c r="B24" s="37"/>
      <c r="C24" s="35" t="e" cm="1">
        <f t="array" ref="C24">SUM(LARGE(G24:Z24,{1,2,3}))</f>
        <v>#NUM!</v>
      </c>
      <c r="D24" t="s">
        <v>1176</v>
      </c>
      <c r="E24" t="s">
        <v>1175</v>
      </c>
      <c r="F24" t="s">
        <v>1177</v>
      </c>
      <c r="H24" s="20"/>
      <c r="S24" s="38"/>
      <c r="T24" s="20"/>
      <c r="U24" s="20"/>
      <c r="V24" s="16">
        <v>66.286000000000001</v>
      </c>
    </row>
    <row r="25" spans="1:39" x14ac:dyDescent="0.25">
      <c r="A25" s="4"/>
      <c r="B25" s="20"/>
      <c r="C25" s="35" t="e" cm="1">
        <f t="array" ref="C25">SUM(LARGE(G25:Z25,{1,2,3}))</f>
        <v>#NUM!</v>
      </c>
      <c r="D25" t="s">
        <v>915</v>
      </c>
      <c r="E25" s="42" t="s">
        <v>916</v>
      </c>
      <c r="F25" s="42" t="s">
        <v>917</v>
      </c>
      <c r="G25" s="41"/>
      <c r="H25" s="32"/>
      <c r="N25" s="11">
        <v>58.429000000000002</v>
      </c>
      <c r="Q25" s="20"/>
      <c r="U25" s="16">
        <v>65.570999999999998</v>
      </c>
      <c r="X25" s="2"/>
      <c r="AD25" s="1"/>
      <c r="AG25" s="3"/>
      <c r="AH25" s="2"/>
      <c r="AI25" s="1"/>
      <c r="AL25" s="3"/>
      <c r="AM25" s="4"/>
    </row>
    <row r="26" spans="1:39" ht="16.5" customHeight="1" x14ac:dyDescent="0.25">
      <c r="A26" s="4"/>
      <c r="B26" s="20" t="e" cm="1">
        <f t="array" ref="B26">SUM(LARGE(G26:Z26,{1,2,3,4}))</f>
        <v>#NUM!</v>
      </c>
      <c r="C26" s="35" t="e" cm="1">
        <f t="array" ref="C26">SUM(LARGE(G26:Z26,{1,2,3}))</f>
        <v>#NUM!</v>
      </c>
      <c r="D26" t="s">
        <v>397</v>
      </c>
      <c r="E26" s="42" t="s">
        <v>392</v>
      </c>
      <c r="F26" s="42" t="s">
        <v>401</v>
      </c>
      <c r="G26" s="41"/>
      <c r="H26" s="32"/>
      <c r="J26" s="11">
        <v>62.43</v>
      </c>
      <c r="T26" s="30"/>
      <c r="U26" s="30"/>
    </row>
    <row r="27" spans="1:39" x14ac:dyDescent="0.25">
      <c r="A27" s="4"/>
      <c r="B27" s="20"/>
      <c r="C27" s="35" t="e" cm="1">
        <f t="array" ref="C27">SUM(LARGE(G27:Z27,{1,2,3}))</f>
        <v>#NUM!</v>
      </c>
      <c r="D27" t="s">
        <v>912</v>
      </c>
      <c r="E27" s="42" t="s">
        <v>913</v>
      </c>
      <c r="F27" s="42" t="s">
        <v>914</v>
      </c>
      <c r="H27" s="34"/>
      <c r="N27" s="11">
        <v>58.713999999999999</v>
      </c>
      <c r="O27" s="16"/>
      <c r="P27" s="16"/>
      <c r="R27" s="16"/>
      <c r="T27" s="29"/>
      <c r="U27" s="29"/>
    </row>
    <row r="28" spans="1:39" x14ac:dyDescent="0.25">
      <c r="C28" s="35" t="e" cm="1">
        <f t="array" ref="C28">SUM(LARGE(G28:Z28,{1,2,3}))</f>
        <v>#NUM!</v>
      </c>
      <c r="D28" t="s">
        <v>944</v>
      </c>
      <c r="E28" s="42" t="s">
        <v>930</v>
      </c>
      <c r="F28" s="42" t="s">
        <v>946</v>
      </c>
      <c r="O28" s="11">
        <v>69.713999999999999</v>
      </c>
    </row>
    <row r="29" spans="1:39" x14ac:dyDescent="0.25">
      <c r="C29" s="35" t="e" cm="1">
        <f t="array" ref="C29">SUM(LARGE(G29:Z29,{1,2,3}))</f>
        <v>#NUM!</v>
      </c>
      <c r="D29" s="38" t="s">
        <v>1162</v>
      </c>
      <c r="E29" t="s">
        <v>1163</v>
      </c>
      <c r="F29" t="s">
        <v>1164</v>
      </c>
      <c r="G29" s="34"/>
      <c r="H29" s="31"/>
      <c r="I29" s="16"/>
      <c r="J29" s="16"/>
      <c r="K29" s="16"/>
      <c r="L29" s="16"/>
      <c r="N29" s="16"/>
      <c r="O29" s="16"/>
      <c r="R29" s="46"/>
      <c r="S29" s="57"/>
      <c r="T29" s="16">
        <v>64.286000000000001</v>
      </c>
    </row>
    <row r="30" spans="1:39" x14ac:dyDescent="0.25">
      <c r="A30" s="4"/>
      <c r="B30" s="11"/>
      <c r="C30" s="35" t="e" cm="1">
        <f t="array" ref="C30">SUM(LARGE(G30:Z30,{1,2,3}))</f>
        <v>#NUM!</v>
      </c>
      <c r="D30" t="s">
        <v>909</v>
      </c>
      <c r="E30" s="42" t="s">
        <v>910</v>
      </c>
      <c r="F30" s="42" t="s">
        <v>911</v>
      </c>
      <c r="H30" s="34"/>
      <c r="N30" s="11">
        <v>58.713999999999999</v>
      </c>
    </row>
    <row r="31" spans="1:39" x14ac:dyDescent="0.25">
      <c r="A31" s="4"/>
      <c r="B31" s="11" t="e" cm="1">
        <f t="array" ref="B31">SUM(LARGE(G31:Z31,{1,2,3,4}))</f>
        <v>#NUM!</v>
      </c>
      <c r="C31" s="35" t="e" cm="1">
        <f t="array" ref="C31">SUM(LARGE(G31:Z31,{1,2,3}))</f>
        <v>#NUM!</v>
      </c>
      <c r="D31" t="s">
        <v>233</v>
      </c>
      <c r="E31" s="42" t="s">
        <v>116</v>
      </c>
      <c r="F31" s="42" t="s">
        <v>117</v>
      </c>
      <c r="G31" s="11">
        <v>61.929000000000002</v>
      </c>
      <c r="H31" s="34"/>
      <c r="M31" s="31"/>
      <c r="N31" s="31"/>
      <c r="Q31" s="16"/>
      <c r="S31" s="16"/>
      <c r="T31" s="29"/>
      <c r="U31" s="29"/>
    </row>
    <row r="32" spans="1:39" x14ac:dyDescent="0.25">
      <c r="A32" s="4"/>
      <c r="B32" s="11" t="e" cm="1">
        <f t="array" ref="B32">SUM(LARGE(G32:Z32,{1,2,3,4}))</f>
        <v>#NUM!</v>
      </c>
      <c r="C32" s="35" t="e" cm="1">
        <f t="array" ref="C32">SUM(LARGE(G32:Z32,{1,2,3}))</f>
        <v>#NUM!</v>
      </c>
      <c r="D32" t="s">
        <v>387</v>
      </c>
      <c r="E32" s="42" t="s">
        <v>395</v>
      </c>
      <c r="F32" s="42" t="s">
        <v>404</v>
      </c>
      <c r="H32" s="34"/>
      <c r="J32" s="11">
        <v>56.14</v>
      </c>
      <c r="L32" s="31"/>
      <c r="M32" s="31"/>
      <c r="N32" s="31"/>
    </row>
  </sheetData>
  <autoFilter ref="E1" xr:uid="{562B9D85-D974-44A0-BFE2-ED25652E6E66}"/>
  <sortState xmlns:xlrd2="http://schemas.microsoft.com/office/spreadsheetml/2017/richdata2" ref="A2:AO21">
    <sortCondition descending="1" ref="C2:C21"/>
  </sortState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71EF-76D2-4A6D-AFD5-7D3E13127AE1}">
  <dimension ref="A1:AO29"/>
  <sheetViews>
    <sheetView workbookViewId="0">
      <pane ySplit="1" topLeftCell="A2" activePane="bottomLeft" state="frozen"/>
      <selection pane="bottomLeft" activeCell="A6" sqref="A6"/>
    </sheetView>
  </sheetViews>
  <sheetFormatPr defaultColWidth="9.140625" defaultRowHeight="15" x14ac:dyDescent="0.25"/>
  <cols>
    <col min="1" max="1" width="13.85546875" style="3" customWidth="1"/>
    <col min="2" max="2" width="1.5703125" style="13" hidden="1" customWidth="1"/>
    <col min="3" max="3" width="8.85546875" style="13" customWidth="1"/>
    <col min="4" max="4" width="11" style="3" customWidth="1"/>
    <col min="5" max="5" width="28.5703125" style="6" customWidth="1"/>
    <col min="6" max="6" width="27.85546875" style="7" customWidth="1"/>
    <col min="7" max="7" width="12.28515625" style="11" customWidth="1"/>
    <col min="8" max="19" width="11.28515625" style="11" customWidth="1"/>
    <col min="20" max="21" width="9" style="11" customWidth="1"/>
    <col min="22" max="22" width="11.5703125" style="1" customWidth="1"/>
    <col min="23" max="23" width="8.85546875" style="1" customWidth="1"/>
    <col min="24" max="24" width="6" style="1" customWidth="1"/>
    <col min="25" max="25" width="8" style="2" customWidth="1"/>
    <col min="26" max="26" width="7.28515625" style="2" customWidth="1"/>
    <col min="27" max="27" width="5.85546875" style="2" customWidth="1"/>
    <col min="28" max="28" width="7.140625" style="2" customWidth="1"/>
    <col min="29" max="29" width="7.7109375" style="2" customWidth="1"/>
    <col min="30" max="30" width="7.140625" style="2" customWidth="1"/>
    <col min="31" max="31" width="8" style="1" customWidth="1"/>
    <col min="32" max="32" width="8.85546875" style="1" customWidth="1"/>
    <col min="33" max="33" width="6" style="1" customWidth="1"/>
    <col min="34" max="34" width="6.42578125" style="3" customWidth="1"/>
    <col min="35" max="35" width="7.140625" style="2" customWidth="1"/>
    <col min="36" max="36" width="7.140625" style="1" customWidth="1"/>
    <col min="37" max="37" width="6.28515625" style="1" customWidth="1"/>
    <col min="38" max="38" width="10.5703125" style="1" customWidth="1"/>
    <col min="39" max="39" width="7.140625" style="3" customWidth="1"/>
    <col min="40" max="40" width="7.140625" style="4" customWidth="1"/>
    <col min="41" max="41" width="18.5703125" style="4" customWidth="1"/>
    <col min="42" max="16384" width="9.140625" style="4"/>
  </cols>
  <sheetData>
    <row r="1" spans="1:41" ht="36" x14ac:dyDescent="0.25">
      <c r="A1" s="25" t="s">
        <v>3</v>
      </c>
      <c r="B1" s="17" t="s">
        <v>2</v>
      </c>
      <c r="C1" s="18" t="s">
        <v>5</v>
      </c>
      <c r="D1" s="24" t="s">
        <v>0</v>
      </c>
      <c r="E1" s="39" t="s">
        <v>4</v>
      </c>
      <c r="F1" s="39" t="s">
        <v>1</v>
      </c>
      <c r="G1" s="40" t="s">
        <v>12</v>
      </c>
      <c r="H1" s="27" t="s">
        <v>13</v>
      </c>
      <c r="I1" s="27" t="s">
        <v>14</v>
      </c>
      <c r="J1" s="27" t="s">
        <v>11</v>
      </c>
      <c r="K1" s="27" t="s">
        <v>20</v>
      </c>
      <c r="L1" s="27" t="s">
        <v>15</v>
      </c>
      <c r="M1" s="27" t="s">
        <v>854</v>
      </c>
      <c r="N1" s="27" t="s">
        <v>16</v>
      </c>
      <c r="O1" s="27" t="s">
        <v>10</v>
      </c>
      <c r="P1" s="27" t="s">
        <v>17</v>
      </c>
      <c r="Q1" s="27" t="s">
        <v>18</v>
      </c>
      <c r="R1" s="27" t="s">
        <v>7</v>
      </c>
      <c r="S1" s="27" t="s">
        <v>21</v>
      </c>
      <c r="T1" s="27" t="s">
        <v>19</v>
      </c>
      <c r="U1" s="26" t="s">
        <v>6</v>
      </c>
      <c r="V1" s="26" t="s">
        <v>9</v>
      </c>
      <c r="W1" s="26"/>
      <c r="X1" s="26"/>
      <c r="Y1" s="26"/>
      <c r="Z1" s="26"/>
      <c r="AA1" s="26"/>
      <c r="AB1" s="26"/>
      <c r="AC1" s="26"/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A2" s="71" t="s">
        <v>1193</v>
      </c>
      <c r="B2" s="11" cm="1">
        <f t="array" ref="B2">SUM(LARGE(G2:Z2,{1,2,3,4}))</f>
        <v>271.14300000000003</v>
      </c>
      <c r="C2" s="35" cm="1">
        <f t="array" ref="C2">SUM(LARGE(G2:Z2,{1,2,3}))</f>
        <v>206.143</v>
      </c>
      <c r="D2" t="s">
        <v>228</v>
      </c>
      <c r="E2" s="42" t="s">
        <v>80</v>
      </c>
      <c r="F2" s="42" t="s">
        <v>111</v>
      </c>
      <c r="G2" s="11">
        <v>63.643000000000001</v>
      </c>
      <c r="I2" s="11">
        <f>231/350*100</f>
        <v>66</v>
      </c>
      <c r="N2" s="11">
        <v>65</v>
      </c>
      <c r="Q2" s="11">
        <v>72.143000000000001</v>
      </c>
      <c r="R2" s="38"/>
      <c r="S2" s="31"/>
      <c r="T2" s="16"/>
      <c r="U2" s="30"/>
      <c r="V2" s="16">
        <v>68</v>
      </c>
    </row>
    <row r="3" spans="1:41" x14ac:dyDescent="0.25">
      <c r="A3" s="71" t="s">
        <v>1193</v>
      </c>
      <c r="B3" s="11" t="e" cm="1">
        <f t="array" ref="B3">SUM(LARGE(G3:Z3,{1,2,3,4}))</f>
        <v>#NUM!</v>
      </c>
      <c r="C3" s="35" cm="1">
        <f t="array" ref="C3">SUM(LARGE(G3:Z3,{1,2,3}))</f>
        <v>206.143</v>
      </c>
      <c r="D3" t="s">
        <v>929</v>
      </c>
      <c r="E3" s="42" t="s">
        <v>930</v>
      </c>
      <c r="F3" s="42" t="s">
        <v>933</v>
      </c>
      <c r="H3" s="34"/>
      <c r="I3" s="60"/>
      <c r="O3" s="11">
        <v>66</v>
      </c>
      <c r="Q3" s="11">
        <v>69.429000000000002</v>
      </c>
      <c r="R3" s="38"/>
      <c r="T3" s="16">
        <v>70.713999999999999</v>
      </c>
    </row>
    <row r="4" spans="1:41" x14ac:dyDescent="0.25">
      <c r="A4" s="71" t="s">
        <v>1193</v>
      </c>
      <c r="B4" s="20" cm="1">
        <f t="array" ref="B4">SUM(LARGE(G4:Z4,{1,2,3,4}))</f>
        <v>265.28571428571428</v>
      </c>
      <c r="C4" s="35" cm="1">
        <f t="array" ref="C4">SUM(LARGE(G4:Z4,{1,2,3}))</f>
        <v>205</v>
      </c>
      <c r="D4" t="s">
        <v>918</v>
      </c>
      <c r="E4" s="42" t="s">
        <v>896</v>
      </c>
      <c r="F4" s="42" t="s">
        <v>611</v>
      </c>
      <c r="H4" s="34"/>
      <c r="I4" s="11">
        <f>211/350*100</f>
        <v>60.285714285714285</v>
      </c>
      <c r="N4" s="11">
        <v>67.856999999999999</v>
      </c>
      <c r="Q4" s="11">
        <v>69.143000000000001</v>
      </c>
      <c r="R4" s="20"/>
      <c r="T4" s="16">
        <v>68</v>
      </c>
    </row>
    <row r="5" spans="1:41" x14ac:dyDescent="0.25">
      <c r="A5" s="71" t="s">
        <v>1193</v>
      </c>
      <c r="B5" s="20"/>
      <c r="C5" s="35" cm="1">
        <f t="array" ref="C5">SUM(LARGE(G5:Z5,{1,2,3}))</f>
        <v>201.571</v>
      </c>
      <c r="D5" s="42" t="s">
        <v>1011</v>
      </c>
      <c r="E5" s="42" t="s">
        <v>930</v>
      </c>
      <c r="F5" s="42" t="s">
        <v>946</v>
      </c>
      <c r="G5" s="34"/>
      <c r="H5" s="60"/>
      <c r="O5" s="57"/>
      <c r="Q5" s="11">
        <v>63.570999999999998</v>
      </c>
      <c r="R5" s="20"/>
      <c r="T5" s="16">
        <v>66.570999999999998</v>
      </c>
      <c r="V5" s="16">
        <v>71.429000000000002</v>
      </c>
    </row>
    <row r="6" spans="1:41" x14ac:dyDescent="0.25">
      <c r="A6" s="52" t="s">
        <v>1196</v>
      </c>
      <c r="B6" s="37"/>
      <c r="C6" s="35" cm="1">
        <f t="array" ref="C6">SUM(LARGE(G6:Z6,{1,2,3}))</f>
        <v>194.286</v>
      </c>
      <c r="D6" t="s">
        <v>1130</v>
      </c>
      <c r="E6" t="s">
        <v>851</v>
      </c>
      <c r="F6" t="s">
        <v>1131</v>
      </c>
      <c r="G6" s="31"/>
      <c r="H6" s="16"/>
      <c r="I6" s="16"/>
      <c r="J6" s="16"/>
      <c r="K6" s="16"/>
      <c r="M6" s="16"/>
      <c r="N6" s="16"/>
      <c r="Q6" s="33"/>
      <c r="R6" s="57"/>
      <c r="S6" s="16">
        <v>67.286000000000001</v>
      </c>
      <c r="U6" s="11">
        <v>64.286000000000001</v>
      </c>
      <c r="V6" s="16">
        <v>62.713999999999999</v>
      </c>
    </row>
    <row r="7" spans="1:41" x14ac:dyDescent="0.25">
      <c r="A7" s="52" t="s">
        <v>1196</v>
      </c>
      <c r="B7" s="20" t="e" cm="1">
        <f t="array" ref="B7">SUM(LARGE(G7:Z7,{1,2,3,4}))</f>
        <v>#NUM!</v>
      </c>
      <c r="C7" s="35" cm="1">
        <f t="array" ref="C7">SUM(LARGE(G7:Z7,{1,2,3}))</f>
        <v>194.286</v>
      </c>
      <c r="D7" t="s">
        <v>931</v>
      </c>
      <c r="E7" s="42" t="s">
        <v>932</v>
      </c>
      <c r="F7" s="42" t="s">
        <v>934</v>
      </c>
      <c r="H7" s="34"/>
      <c r="I7" s="60"/>
      <c r="O7" s="11">
        <v>65.429000000000002</v>
      </c>
      <c r="P7" s="16"/>
      <c r="R7" s="46"/>
      <c r="S7" s="16">
        <v>65.856999999999999</v>
      </c>
      <c r="T7" s="16"/>
      <c r="V7" s="16">
        <v>63</v>
      </c>
    </row>
    <row r="8" spans="1:41" x14ac:dyDescent="0.25">
      <c r="A8" s="71" t="s">
        <v>1193</v>
      </c>
      <c r="B8" s="20" t="e" cm="1">
        <f t="array" ref="B8">SUM(LARGE(G8:Z8,{1,2,3,4}))</f>
        <v>#NUM!</v>
      </c>
      <c r="C8" s="35" cm="1">
        <f t="array" ref="C8">SUM(LARGE(G8:Z8,{1,2,3}))</f>
        <v>186.143</v>
      </c>
      <c r="D8" s="42" t="s">
        <v>979</v>
      </c>
      <c r="E8" s="42" t="s">
        <v>980</v>
      </c>
      <c r="F8" s="42" t="s">
        <v>981</v>
      </c>
      <c r="G8" s="34"/>
      <c r="H8" s="60"/>
      <c r="O8" s="57"/>
      <c r="P8" s="11">
        <v>61.856999999999999</v>
      </c>
      <c r="R8" s="38">
        <v>64.286000000000001</v>
      </c>
      <c r="S8" s="16">
        <v>60</v>
      </c>
      <c r="T8" s="16"/>
      <c r="V8" s="11"/>
    </row>
    <row r="9" spans="1:41" x14ac:dyDescent="0.25">
      <c r="A9" s="72" t="s">
        <v>1194</v>
      </c>
      <c r="B9" s="20" cm="1">
        <f t="array" ref="B9">SUM(LARGE(G9:Z9,{1,2,3,4}))</f>
        <v>236.286</v>
      </c>
      <c r="C9" s="35" cm="1">
        <f t="array" ref="C9">SUM(LARGE(G9:Z9,{1,2,3}))</f>
        <v>180</v>
      </c>
      <c r="D9" t="s">
        <v>702</v>
      </c>
      <c r="E9" t="s">
        <v>703</v>
      </c>
      <c r="F9" t="s">
        <v>704</v>
      </c>
      <c r="K9" s="11">
        <v>59.286000000000001</v>
      </c>
      <c r="L9" s="11">
        <v>62.143000000000001</v>
      </c>
      <c r="P9" s="11">
        <v>56.286000000000001</v>
      </c>
      <c r="R9" s="46"/>
      <c r="T9" s="16"/>
      <c r="U9" s="11">
        <v>58.570999999999998</v>
      </c>
    </row>
    <row r="10" spans="1:41" x14ac:dyDescent="0.25">
      <c r="A10" s="19"/>
      <c r="B10" s="20"/>
      <c r="C10" s="35" t="e" cm="1">
        <f t="array" ref="C10">SUM(LARGE(G10:Z10,{1,2,3}))</f>
        <v>#NUM!</v>
      </c>
      <c r="D10" s="42" t="s">
        <v>1009</v>
      </c>
      <c r="E10" s="42" t="s">
        <v>1010</v>
      </c>
      <c r="F10" s="42" t="s">
        <v>1012</v>
      </c>
      <c r="G10" s="43"/>
      <c r="H10" s="58"/>
      <c r="I10" s="38"/>
      <c r="O10" s="57"/>
      <c r="Q10" s="11">
        <v>60</v>
      </c>
      <c r="R10" s="31"/>
      <c r="S10" s="31"/>
      <c r="T10" s="12"/>
      <c r="U10" s="12"/>
    </row>
    <row r="11" spans="1:41" x14ac:dyDescent="0.25">
      <c r="A11" s="19"/>
      <c r="B11" s="20" t="e" cm="1">
        <f t="array" ref="B11">SUM(LARGE(G11:Z11,{1,2,3,4}))</f>
        <v>#NUM!</v>
      </c>
      <c r="C11" s="35" t="e" cm="1">
        <f t="array" ref="C11">SUM(LARGE(G11:Z11,{1,2,3}))</f>
        <v>#NUM!</v>
      </c>
      <c r="D11" t="s">
        <v>1181</v>
      </c>
      <c r="E11" s="42" t="s">
        <v>1182</v>
      </c>
      <c r="F11" s="42" t="s">
        <v>1183</v>
      </c>
      <c r="G11" s="41"/>
      <c r="H11"/>
      <c r="I11" s="58"/>
      <c r="J11" s="41"/>
      <c r="K11" s="41"/>
      <c r="T11" s="16"/>
      <c r="U11" s="11">
        <v>64.713999999999999</v>
      </c>
    </row>
    <row r="12" spans="1:41" x14ac:dyDescent="0.25">
      <c r="A12" s="23"/>
      <c r="B12" s="20" t="e" cm="1">
        <f t="array" ref="B12">SUM(LARGE(G12:Z12,{1,2,3,4}))</f>
        <v>#NUM!</v>
      </c>
      <c r="C12" s="35" t="e" cm="1">
        <f t="array" ref="C12">SUM(LARGE(G12:Z12,{1,2,3}))</f>
        <v>#NUM!</v>
      </c>
      <c r="D12" t="s">
        <v>700</v>
      </c>
      <c r="E12" t="s">
        <v>628</v>
      </c>
      <c r="F12" t="s">
        <v>701</v>
      </c>
      <c r="G12" s="41"/>
      <c r="J12" s="41"/>
      <c r="K12" s="38">
        <v>62.429000000000002</v>
      </c>
      <c r="O12" s="41"/>
      <c r="T12" s="16"/>
    </row>
    <row r="13" spans="1:41" x14ac:dyDescent="0.25">
      <c r="A13" s="23"/>
      <c r="B13" s="20" t="e" cm="1">
        <f t="array" ref="B13">SUM(LARGE(G13:Z13,{1,2,3,4}))</f>
        <v>#NUM!</v>
      </c>
      <c r="C13" s="35" t="e" cm="1">
        <f t="array" ref="C13">SUM(LARGE(G13:Z13,{1,2,3}))</f>
        <v>#NUM!</v>
      </c>
      <c r="D13" t="s">
        <v>386</v>
      </c>
      <c r="E13" s="42" t="s">
        <v>389</v>
      </c>
      <c r="F13" s="59" t="s">
        <v>391</v>
      </c>
      <c r="G13" s="38"/>
      <c r="H13"/>
      <c r="I13" s="41"/>
      <c r="J13" s="41">
        <v>59.29</v>
      </c>
      <c r="O13" s="38"/>
      <c r="P13" s="41">
        <v>57.856999999999999</v>
      </c>
      <c r="Q13" s="20"/>
      <c r="T13" s="16"/>
      <c r="V13" s="13"/>
    </row>
    <row r="14" spans="1:41" x14ac:dyDescent="0.25">
      <c r="A14" s="23"/>
      <c r="B14" s="20" t="e" cm="1">
        <f t="array" ref="B14">SUM(LARGE(G14:Z14,{1,2,3,4}))</f>
        <v>#NUM!</v>
      </c>
      <c r="C14" s="35" t="e" cm="1">
        <f t="array" ref="C14">SUM(LARGE(G14:Z14,{1,2,3}))</f>
        <v>#NUM!</v>
      </c>
      <c r="D14" t="s">
        <v>919</v>
      </c>
      <c r="E14" s="42" t="s">
        <v>920</v>
      </c>
      <c r="F14" s="59" t="s">
        <v>921</v>
      </c>
      <c r="G14" s="38"/>
      <c r="H14"/>
      <c r="I14" s="41"/>
      <c r="J14" s="41"/>
      <c r="N14" s="11">
        <v>63</v>
      </c>
      <c r="O14" s="38"/>
      <c r="P14" s="45"/>
      <c r="Q14" s="16"/>
      <c r="R14" s="16"/>
      <c r="T14" s="16"/>
      <c r="V14" s="11"/>
    </row>
    <row r="15" spans="1:41" x14ac:dyDescent="0.25">
      <c r="A15" s="4"/>
      <c r="B15" s="20" t="e" cm="1">
        <f t="array" ref="B15">SUM(LARGE(G15:Z15,{1,2,3,4}))</f>
        <v>#NUM!</v>
      </c>
      <c r="C15" s="35" t="e" cm="1">
        <f t="array" ref="C15">SUM(LARGE(G15:Z15,{1,2,3}))</f>
        <v>#NUM!</v>
      </c>
      <c r="D15">
        <v>572</v>
      </c>
      <c r="E15" s="42" t="s">
        <v>609</v>
      </c>
      <c r="F15" s="42" t="s">
        <v>610</v>
      </c>
      <c r="G15" s="41"/>
      <c r="H15"/>
      <c r="I15" s="38">
        <f>247.5/350*100</f>
        <v>70.714285714285722</v>
      </c>
      <c r="J15" s="41"/>
      <c r="K15" s="41"/>
      <c r="R15" s="16"/>
      <c r="T15" s="16"/>
    </row>
    <row r="16" spans="1:41" x14ac:dyDescent="0.25">
      <c r="A16" s="4"/>
      <c r="B16" s="20" t="e" cm="1">
        <f t="array" ref="B16">SUM(LARGE(G16:Z16,{1,2,3,4}))</f>
        <v>#NUM!</v>
      </c>
      <c r="C16" s="35" t="e" cm="1">
        <f t="array" ref="C16">SUM(LARGE(G16:Z16,{1,2,3}))</f>
        <v>#NUM!</v>
      </c>
      <c r="D16" t="s">
        <v>385</v>
      </c>
      <c r="E16" s="42" t="s">
        <v>388</v>
      </c>
      <c r="F16" s="42" t="s">
        <v>390</v>
      </c>
      <c r="G16" s="41"/>
      <c r="H16"/>
      <c r="I16" s="58"/>
      <c r="J16" s="41">
        <v>59.86</v>
      </c>
      <c r="K16" s="41"/>
      <c r="R16" s="16"/>
      <c r="T16" s="16"/>
    </row>
    <row r="17" spans="1:32" x14ac:dyDescent="0.25">
      <c r="A17" s="4"/>
      <c r="B17" s="20" t="e" cm="1">
        <f t="array" ref="B17">SUM(LARGE(G17:Z17,{1,2,3,4}))</f>
        <v>#NUM!</v>
      </c>
      <c r="C17" s="35" t="e" cm="1">
        <f t="array" ref="C17">SUM(LARGE(G17:Z17,{1,2,3}))</f>
        <v>#NUM!</v>
      </c>
      <c r="D17" t="s">
        <v>229</v>
      </c>
      <c r="E17" s="42" t="s">
        <v>119</v>
      </c>
      <c r="F17" s="42" t="s">
        <v>120</v>
      </c>
      <c r="G17" s="41">
        <v>54.429000000000002</v>
      </c>
      <c r="H17" s="38"/>
      <c r="I17" s="68"/>
      <c r="J17" s="41"/>
      <c r="K17" s="41"/>
      <c r="O17" s="34"/>
      <c r="P17" s="16"/>
      <c r="R17" s="16"/>
      <c r="S17" s="16"/>
      <c r="T17" s="16"/>
      <c r="U17" s="29"/>
    </row>
    <row r="18" spans="1:32" x14ac:dyDescent="0.25">
      <c r="A18" s="4"/>
      <c r="B18" s="20"/>
      <c r="C18" s="35"/>
      <c r="D18" s="23"/>
      <c r="E18" s="23"/>
      <c r="F18" s="23"/>
      <c r="Q18" s="20"/>
    </row>
    <row r="19" spans="1:32" x14ac:dyDescent="0.25">
      <c r="A19" s="22"/>
      <c r="B19" s="20"/>
      <c r="C19" s="35"/>
      <c r="D19" s="23"/>
      <c r="E19" s="23"/>
      <c r="F19" s="23"/>
      <c r="G19" s="34"/>
      <c r="H19" s="16"/>
      <c r="J19" s="16"/>
      <c r="K19" s="16"/>
      <c r="L19" s="16"/>
      <c r="M19" s="16"/>
      <c r="N19" s="16"/>
      <c r="O19" s="16"/>
      <c r="P19" s="16"/>
      <c r="Q19" s="20"/>
      <c r="R19" s="16"/>
      <c r="T19" s="29"/>
      <c r="U19" s="29"/>
      <c r="V19" s="11"/>
    </row>
    <row r="20" spans="1:32" x14ac:dyDescent="0.25">
      <c r="A20" s="4"/>
      <c r="B20" s="20"/>
      <c r="C20" s="35"/>
      <c r="D20" s="23"/>
      <c r="E20" s="23"/>
      <c r="F20" s="23"/>
      <c r="G20" s="31"/>
      <c r="H20" s="16"/>
      <c r="I20" s="16"/>
      <c r="K20" s="16"/>
      <c r="L20" s="31"/>
      <c r="M20" s="16"/>
      <c r="N20" s="16"/>
      <c r="O20" s="31"/>
      <c r="P20" s="16"/>
      <c r="Q20" s="16"/>
      <c r="R20" s="16"/>
      <c r="S20" s="16"/>
      <c r="T20" s="29"/>
      <c r="U20" s="29"/>
    </row>
    <row r="21" spans="1:32" x14ac:dyDescent="0.25">
      <c r="A21" s="4"/>
      <c r="B21" s="20"/>
      <c r="C21" s="35"/>
      <c r="D21" s="23"/>
      <c r="E21" s="23"/>
      <c r="F21" s="23"/>
      <c r="G21" s="34"/>
      <c r="L21" s="31"/>
    </row>
    <row r="22" spans="1:32" x14ac:dyDescent="0.25">
      <c r="A22" s="4"/>
      <c r="B22" s="20"/>
      <c r="C22" s="35"/>
      <c r="D22" s="23"/>
      <c r="E22" s="23"/>
      <c r="F22" s="23"/>
      <c r="G22" s="34"/>
      <c r="M22" s="31"/>
      <c r="N22" s="31"/>
    </row>
    <row r="23" spans="1:32" x14ac:dyDescent="0.25">
      <c r="A23" s="4"/>
      <c r="B23" s="20"/>
      <c r="C23" s="35"/>
      <c r="D23" s="23"/>
      <c r="E23" s="23"/>
      <c r="F23" s="23"/>
      <c r="G23" s="31"/>
      <c r="H23" s="16"/>
      <c r="K23" s="16"/>
      <c r="L23" s="16"/>
      <c r="M23" s="31"/>
      <c r="N23" s="31"/>
      <c r="O23" s="16"/>
      <c r="P23" s="16"/>
      <c r="R23" s="16"/>
      <c r="T23" s="29"/>
      <c r="U23" s="29"/>
    </row>
    <row r="24" spans="1:32" x14ac:dyDescent="0.25">
      <c r="A24" s="4"/>
      <c r="B24" s="20"/>
      <c r="C24" s="35"/>
      <c r="D24" s="23"/>
      <c r="E24" s="23"/>
      <c r="F24" s="23"/>
      <c r="L24" s="31"/>
      <c r="M24" s="31"/>
      <c r="N24" s="31"/>
      <c r="V24" s="11"/>
    </row>
    <row r="25" spans="1:32" x14ac:dyDescent="0.25">
      <c r="A25" s="4"/>
      <c r="B25" s="20"/>
      <c r="C25" s="35"/>
      <c r="D25" s="23"/>
      <c r="E25" s="23"/>
      <c r="F25" s="23"/>
      <c r="G25" s="31"/>
      <c r="H25" s="16"/>
      <c r="K25" s="16"/>
      <c r="L25" s="16"/>
      <c r="M25" s="16"/>
      <c r="N25" s="16"/>
      <c r="O25" s="16"/>
      <c r="P25" s="16"/>
      <c r="R25" s="16"/>
      <c r="T25" s="29"/>
      <c r="U25" s="29"/>
    </row>
    <row r="26" spans="1:32" x14ac:dyDescent="0.25">
      <c r="B26" s="20"/>
      <c r="C26" s="35"/>
      <c r="D26" s="23"/>
      <c r="E26" s="23"/>
      <c r="F26" s="23"/>
      <c r="G26" s="31"/>
      <c r="T26" s="30"/>
      <c r="V26" s="11"/>
      <c r="W26" s="3"/>
      <c r="X26" s="3"/>
      <c r="Y26" s="15"/>
      <c r="AD26" s="9"/>
      <c r="AE26" s="8"/>
      <c r="AF26" s="8"/>
    </row>
    <row r="27" spans="1:32" x14ac:dyDescent="0.25">
      <c r="A27" s="4"/>
      <c r="B27" s="20"/>
      <c r="C27" s="35"/>
      <c r="D27" s="23"/>
      <c r="E27" s="23"/>
      <c r="F27" s="23"/>
      <c r="L27" s="31"/>
    </row>
    <row r="28" spans="1:32" x14ac:dyDescent="0.25">
      <c r="A28" s="4"/>
      <c r="B28" s="20"/>
      <c r="C28" s="35"/>
      <c r="D28" s="32"/>
      <c r="E28" s="32"/>
      <c r="F28" s="32"/>
      <c r="M28" s="31"/>
      <c r="N28" s="31"/>
      <c r="W28" s="3"/>
      <c r="X28" s="3"/>
      <c r="Y28" s="15"/>
      <c r="AD28" s="9"/>
      <c r="AE28" s="8"/>
      <c r="AF28" s="8"/>
    </row>
    <row r="29" spans="1:32" x14ac:dyDescent="0.25">
      <c r="A29" s="4"/>
      <c r="B29" s="20"/>
      <c r="C29" s="35"/>
      <c r="D29" s="23"/>
      <c r="E29" s="23"/>
      <c r="F29" s="23"/>
      <c r="G29" s="31"/>
      <c r="L29" s="31"/>
      <c r="M29" s="31"/>
      <c r="N29" s="31"/>
    </row>
  </sheetData>
  <sortState xmlns:xlrd2="http://schemas.microsoft.com/office/spreadsheetml/2017/richdata2" ref="A2:AO29">
    <sortCondition descending="1" ref="C2:C29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</vt:lpstr>
      <vt:lpstr>L1</vt:lpstr>
      <vt:lpstr>L2</vt:lpstr>
      <vt:lpstr>M1</vt:lpstr>
      <vt:lpstr>M2</vt:lpstr>
      <vt:lpstr>Z1</vt:lpstr>
      <vt:lpstr>Z2</vt:lpstr>
      <vt:lpstr>ZZL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2026-06-23T18:29:14Z</dcterms:modified>
</cp:coreProperties>
</file>