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4c34d339122c142/Desktop/KNHS/Outdoor 2026/"/>
    </mc:Choice>
  </mc:AlternateContent>
  <xr:revisionPtr revIDLastSave="425" documentId="13_ncr:1_{2FCF5C51-2F86-47F0-B8E0-927FCB8FBFD5}" xr6:coauthVersionLast="47" xr6:coauthVersionMax="47" xr10:uidLastSave="{CE16A4CE-4AC0-4B5B-803F-52BA66ECF485}"/>
  <bookViews>
    <workbookView xWindow="28680" yWindow="-120" windowWidth="29040" windowHeight="15720" tabRatio="601" xr2:uid="{00000000-000D-0000-FFFF-FFFF00000000}"/>
  </bookViews>
  <sheets>
    <sheet name="B" sheetId="35" r:id="rId1"/>
    <sheet name="L1" sheetId="47" r:id="rId2"/>
    <sheet name="L2" sheetId="48" r:id="rId3"/>
    <sheet name="M1" sheetId="49" r:id="rId4"/>
    <sheet name="M2" sheetId="50" r:id="rId5"/>
    <sheet name="Z1" sheetId="51" r:id="rId6"/>
    <sheet name="Z2" sheetId="52" r:id="rId7"/>
    <sheet name="ZZL" sheetId="53" r:id="rId8"/>
  </sheets>
  <definedNames>
    <definedName name="_xlnm._FilterDatabase" localSheetId="6" hidden="1">'Z2'!$E$1:$E$42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7" i="48" l="1"/>
  <c r="C3" i="51" a="1"/>
  <c r="C3" i="51" s="1"/>
  <c r="C4" i="51" a="1"/>
  <c r="C4" i="51"/>
  <c r="C5" i="51" a="1"/>
  <c r="C5" i="51" s="1"/>
  <c r="C6" i="51" a="1"/>
  <c r="C6" i="51" s="1"/>
  <c r="C7" i="51" a="1"/>
  <c r="C7" i="51" s="1"/>
  <c r="C8" i="51" a="1"/>
  <c r="C8" i="51" s="1"/>
  <c r="C9" i="51" a="1"/>
  <c r="C9" i="51" s="1"/>
  <c r="C10" i="51" a="1"/>
  <c r="C10" i="51" s="1"/>
  <c r="C11" i="51" a="1"/>
  <c r="C11" i="51" s="1"/>
  <c r="C12" i="51" a="1"/>
  <c r="C12" i="51" s="1"/>
  <c r="C13" i="51" a="1"/>
  <c r="C13" i="51" s="1"/>
  <c r="C14" i="51" a="1"/>
  <c r="C14" i="51" s="1"/>
  <c r="C15" i="51" a="1"/>
  <c r="C15" i="51" s="1"/>
  <c r="C16" i="51" a="1"/>
  <c r="C16" i="51" s="1"/>
  <c r="C17" i="51" a="1"/>
  <c r="C17" i="51" s="1"/>
  <c r="C18" i="51" a="1"/>
  <c r="C18" i="51"/>
  <c r="C19" i="51" a="1"/>
  <c r="C19" i="51" s="1"/>
  <c r="C20" i="51" a="1"/>
  <c r="C20" i="51" s="1"/>
  <c r="C21" i="51" a="1"/>
  <c r="C21" i="51" s="1"/>
  <c r="C22" i="51" a="1"/>
  <c r="C22" i="51"/>
  <c r="C23" i="51" a="1"/>
  <c r="C23" i="51" s="1"/>
  <c r="C24" i="51" a="1"/>
  <c r="C24" i="51" s="1"/>
  <c r="C25" i="51" a="1"/>
  <c r="C25" i="51" s="1"/>
  <c r="C26" i="51" a="1"/>
  <c r="C26" i="51" s="1"/>
  <c r="C27" i="51" a="1"/>
  <c r="C27" i="51" s="1"/>
  <c r="C28" i="51" a="1"/>
  <c r="C28" i="51" s="1"/>
  <c r="C29" i="51" a="1"/>
  <c r="C29" i="51" s="1"/>
  <c r="C30" i="51" a="1"/>
  <c r="C30" i="51" s="1"/>
  <c r="C31" i="51" a="1"/>
  <c r="C31" i="51" s="1"/>
  <c r="C32" i="51" a="1"/>
  <c r="C32" i="51" s="1"/>
  <c r="C33" i="51" a="1"/>
  <c r="C33" i="51" s="1"/>
  <c r="C34" i="51" a="1"/>
  <c r="C34" i="51" s="1"/>
  <c r="C35" i="51" a="1"/>
  <c r="C35" i="51" s="1"/>
  <c r="C36" i="51" a="1"/>
  <c r="C36" i="51" s="1"/>
  <c r="C37" i="51" a="1"/>
  <c r="C37" i="51" s="1"/>
  <c r="C38" i="51" a="1"/>
  <c r="C38" i="51" s="1"/>
  <c r="C39" i="51" a="1"/>
  <c r="C39" i="51"/>
  <c r="C40" i="51" a="1"/>
  <c r="C40" i="51" s="1"/>
  <c r="C41" i="51" a="1"/>
  <c r="C41" i="51" s="1"/>
  <c r="C42" i="51" a="1"/>
  <c r="C42" i="51" s="1"/>
  <c r="C43" i="51" a="1"/>
  <c r="C43" i="51" s="1"/>
  <c r="C44" i="51" a="1"/>
  <c r="C44" i="51" s="1"/>
  <c r="C45" i="51" a="1"/>
  <c r="C45" i="51" s="1"/>
  <c r="C46" i="51" a="1"/>
  <c r="C46" i="51" s="1"/>
  <c r="C47" i="51" a="1"/>
  <c r="C47" i="51" s="1"/>
  <c r="C48" i="51" a="1"/>
  <c r="C48" i="51" s="1"/>
  <c r="C49" i="51" a="1"/>
  <c r="C49" i="51" s="1"/>
  <c r="C50" i="51" a="1"/>
  <c r="C50" i="51" s="1"/>
  <c r="C51" i="51" a="1"/>
  <c r="C51" i="51" s="1"/>
  <c r="C52" i="51" a="1"/>
  <c r="C52" i="51" s="1"/>
  <c r="C53" i="51" a="1"/>
  <c r="C53" i="51" s="1"/>
  <c r="C54" i="51" a="1"/>
  <c r="C54" i="51" s="1"/>
  <c r="C55" i="51" a="1"/>
  <c r="C55" i="51" s="1"/>
  <c r="C56" i="51" a="1"/>
  <c r="C56" i="51" s="1"/>
  <c r="C57" i="51" a="1"/>
  <c r="C57" i="51" s="1"/>
  <c r="C58" i="51" a="1"/>
  <c r="C58" i="51" s="1"/>
  <c r="C59" i="51" a="1"/>
  <c r="C59" i="51" s="1"/>
  <c r="C60" i="51" a="1"/>
  <c r="C60" i="51" s="1"/>
  <c r="C61" i="51" a="1"/>
  <c r="C61" i="51" s="1"/>
  <c r="C62" i="51" a="1"/>
  <c r="C62" i="51" s="1"/>
  <c r="C63" i="51" a="1"/>
  <c r="C63" i="51" s="1"/>
  <c r="C64" i="51" a="1"/>
  <c r="C64" i="51" s="1"/>
  <c r="C65" i="51" a="1"/>
  <c r="C65" i="51" s="1"/>
  <c r="C66" i="51" a="1"/>
  <c r="C66" i="51" s="1"/>
  <c r="C67" i="51" a="1"/>
  <c r="C67" i="51" s="1"/>
  <c r="C68" i="51" a="1"/>
  <c r="C68" i="51" s="1"/>
  <c r="I34" i="51"/>
  <c r="I31" i="51"/>
  <c r="I29" i="51"/>
  <c r="I25" i="51"/>
  <c r="I16" i="51"/>
  <c r="I9" i="51"/>
  <c r="I3" i="51"/>
  <c r="I2" i="51"/>
  <c r="I14" i="52"/>
  <c r="I11" i="52"/>
  <c r="I8" i="52"/>
  <c r="I7" i="52"/>
  <c r="I4" i="52"/>
  <c r="I2" i="52"/>
  <c r="I7" i="53"/>
  <c r="I4" i="53"/>
  <c r="I3" i="53"/>
  <c r="I22" i="35"/>
  <c r="I42" i="47"/>
  <c r="I14" i="47"/>
  <c r="I45" i="47"/>
  <c r="I22" i="47"/>
  <c r="I12" i="47"/>
  <c r="I40" i="47"/>
  <c r="I19" i="47"/>
  <c r="I33" i="47"/>
  <c r="I31" i="47"/>
  <c r="I8" i="47"/>
  <c r="I44" i="47"/>
  <c r="I9" i="47"/>
  <c r="I4" i="47"/>
  <c r="I30" i="47"/>
  <c r="I46" i="47"/>
  <c r="I39" i="47"/>
  <c r="I11" i="47"/>
  <c r="I29" i="47"/>
  <c r="I43" i="49"/>
  <c r="I13" i="49"/>
  <c r="I25" i="49"/>
  <c r="I14" i="49"/>
  <c r="I17" i="49"/>
  <c r="I23" i="49"/>
  <c r="I15" i="49"/>
  <c r="I9" i="49"/>
  <c r="I45" i="49"/>
  <c r="C45" i="49" s="1" a="1"/>
  <c r="C45" i="49" s="1"/>
  <c r="I37" i="49"/>
  <c r="I41" i="49"/>
  <c r="I16" i="49"/>
  <c r="I8" i="49"/>
  <c r="I6" i="49"/>
  <c r="I2" i="50"/>
  <c r="I5" i="50"/>
  <c r="I4" i="50"/>
  <c r="I13" i="50"/>
  <c r="I18" i="50"/>
  <c r="I12" i="50"/>
  <c r="I3" i="50"/>
  <c r="I15" i="50"/>
  <c r="I7" i="50"/>
  <c r="I21" i="50"/>
  <c r="I9" i="50"/>
  <c r="I16" i="50"/>
  <c r="I15" i="48"/>
  <c r="I12" i="48"/>
  <c r="I22" i="48"/>
  <c r="I10" i="48"/>
  <c r="I6" i="48"/>
  <c r="I18" i="48"/>
  <c r="I21" i="48"/>
  <c r="I24" i="48"/>
  <c r="I35" i="48"/>
  <c r="I16" i="48"/>
  <c r="C16" i="48" s="1" a="1"/>
  <c r="C16" i="48" s="1"/>
  <c r="I36" i="48"/>
  <c r="I37" i="48"/>
  <c r="I27" i="48"/>
  <c r="I25" i="48"/>
  <c r="I7" i="48"/>
  <c r="I40" i="35"/>
  <c r="I33" i="35"/>
  <c r="B33" i="35" s="1" a="1"/>
  <c r="B33" i="35" s="1"/>
  <c r="I6" i="35"/>
  <c r="I8" i="35"/>
  <c r="I13" i="35"/>
  <c r="I25" i="35"/>
  <c r="B25" i="35" s="1" a="1"/>
  <c r="B25" i="35" s="1"/>
  <c r="I21" i="35"/>
  <c r="C21" i="35" s="1" a="1"/>
  <c r="C21" i="35" s="1"/>
  <c r="I23" i="35"/>
  <c r="C23" i="35" s="1" a="1"/>
  <c r="C23" i="35" s="1"/>
  <c r="I36" i="35"/>
  <c r="I34" i="35"/>
  <c r="I41" i="35"/>
  <c r="I24" i="35"/>
  <c r="I43" i="35"/>
  <c r="I7" i="35"/>
  <c r="C7" i="35" s="1" a="1"/>
  <c r="C7" i="35" s="1"/>
  <c r="I32" i="35"/>
  <c r="I2" i="35"/>
  <c r="I12" i="35"/>
  <c r="C12" i="35" s="1" a="1"/>
  <c r="C12" i="35" s="1"/>
  <c r="I5" i="35"/>
  <c r="C5" i="35" s="1" a="1"/>
  <c r="C5" i="35" s="1"/>
  <c r="I35" i="35"/>
  <c r="B39" i="49" a="1"/>
  <c r="B39" i="49" s="1"/>
  <c r="C39" i="49" a="1"/>
  <c r="C39" i="49" s="1"/>
  <c r="G36" i="35"/>
  <c r="B36" i="35" s="1" a="1"/>
  <c r="B36" i="35" s="1"/>
  <c r="B18" i="47" a="1"/>
  <c r="B18" i="47" s="1"/>
  <c r="B4" i="47" a="1"/>
  <c r="B4" i="47" s="1"/>
  <c r="B38" i="47" a="1"/>
  <c r="B38" i="47" s="1"/>
  <c r="G52" i="35"/>
  <c r="G3" i="35"/>
  <c r="G49" i="35"/>
  <c r="G40" i="35"/>
  <c r="G6" i="35"/>
  <c r="B6" i="35" s="1" a="1"/>
  <c r="B6" i="35" s="1"/>
  <c r="G46" i="35"/>
  <c r="B46" i="35" s="1" a="1"/>
  <c r="B46" i="35" s="1"/>
  <c r="G16" i="35"/>
  <c r="G48" i="35"/>
  <c r="G44" i="35"/>
  <c r="G13" i="35"/>
  <c r="B13" i="35" s="1" a="1"/>
  <c r="B13" i="35" s="1"/>
  <c r="G42" i="35"/>
  <c r="G31" i="35"/>
  <c r="G28" i="35"/>
  <c r="G18" i="35"/>
  <c r="G22" i="35"/>
  <c r="G45" i="35"/>
  <c r="G32" i="35"/>
  <c r="G10" i="48"/>
  <c r="G9" i="48"/>
  <c r="G37" i="48"/>
  <c r="G14" i="48"/>
  <c r="B14" i="48" s="1" a="1"/>
  <c r="B14" i="48" s="1"/>
  <c r="G18" i="48"/>
  <c r="G5" i="48"/>
  <c r="G25" i="48"/>
  <c r="G11" i="48"/>
  <c r="B11" i="48" s="1" a="1"/>
  <c r="B11" i="48" s="1"/>
  <c r="G36" i="48"/>
  <c r="G3" i="48"/>
  <c r="G2" i="48"/>
  <c r="B2" i="48" s="1" a="1"/>
  <c r="B2" i="48" s="1"/>
  <c r="B12" i="50" a="1"/>
  <c r="B12" i="50" s="1"/>
  <c r="C12" i="50" a="1"/>
  <c r="C12" i="50" s="1"/>
  <c r="B2" i="50" a="1"/>
  <c r="B2" i="50" s="1"/>
  <c r="C2" i="50" a="1"/>
  <c r="C2" i="50" s="1"/>
  <c r="B9" i="50" a="1"/>
  <c r="B9" i="50" s="1"/>
  <c r="C9" i="50" a="1"/>
  <c r="C9" i="50" s="1"/>
  <c r="B11" i="50" a="1"/>
  <c r="B11" i="50" s="1"/>
  <c r="C11" i="50" a="1"/>
  <c r="C11" i="50" s="1"/>
  <c r="B7" i="50" a="1"/>
  <c r="B7" i="50" s="1"/>
  <c r="C7" i="50" a="1"/>
  <c r="C7" i="50" s="1"/>
  <c r="B18" i="50" a="1"/>
  <c r="B18" i="50" s="1"/>
  <c r="C18" i="50" a="1"/>
  <c r="C18" i="50" s="1"/>
  <c r="B6" i="50" a="1"/>
  <c r="B6" i="50" s="1"/>
  <c r="C6" i="50" a="1"/>
  <c r="C6" i="50" s="1"/>
  <c r="B17" i="50" a="1"/>
  <c r="B17" i="50" s="1"/>
  <c r="C17" i="50" a="1"/>
  <c r="C17" i="50" s="1"/>
  <c r="B20" i="50" a="1"/>
  <c r="B20" i="50" s="1"/>
  <c r="C20" i="50" a="1"/>
  <c r="C20" i="50" s="1"/>
  <c r="B14" i="50" a="1"/>
  <c r="B14" i="50" s="1"/>
  <c r="C14" i="50" a="1"/>
  <c r="C14" i="50" s="1"/>
  <c r="B16" i="50" a="1"/>
  <c r="B16" i="50" s="1"/>
  <c r="C16" i="50" a="1"/>
  <c r="C16" i="50" s="1"/>
  <c r="B21" i="50" a="1"/>
  <c r="B21" i="50" s="1"/>
  <c r="C21" i="50" a="1"/>
  <c r="C21" i="50" s="1"/>
  <c r="B15" i="50" a="1"/>
  <c r="B15" i="50" s="1"/>
  <c r="C15" i="50" a="1"/>
  <c r="C15" i="50" s="1"/>
  <c r="B3" i="50" a="1"/>
  <c r="B3" i="50" s="1"/>
  <c r="C3" i="50" a="1"/>
  <c r="C3" i="50" s="1"/>
  <c r="B19" i="50" a="1"/>
  <c r="B19" i="50" s="1"/>
  <c r="C19" i="50" a="1"/>
  <c r="C19" i="50" s="1"/>
  <c r="B13" i="50" a="1"/>
  <c r="B13" i="50" s="1"/>
  <c r="C13" i="50" a="1"/>
  <c r="C13" i="50" s="1"/>
  <c r="B4" i="50" a="1"/>
  <c r="B4" i="50" s="1"/>
  <c r="C4" i="50" a="1"/>
  <c r="C4" i="50" s="1"/>
  <c r="C5" i="50" a="1"/>
  <c r="C5" i="50" s="1"/>
  <c r="B8" i="50" a="1"/>
  <c r="B8" i="50" s="1"/>
  <c r="C8" i="50" a="1"/>
  <c r="C8" i="50" s="1"/>
  <c r="B10" i="50" a="1"/>
  <c r="B10" i="50" s="1"/>
  <c r="C10" i="50" a="1"/>
  <c r="C10" i="50" s="1"/>
  <c r="B22" i="50" a="1"/>
  <c r="B22" i="50" s="1"/>
  <c r="C22" i="50" a="1"/>
  <c r="C22" i="50" s="1"/>
  <c r="B23" i="50" a="1"/>
  <c r="B23" i="50" s="1"/>
  <c r="C23" i="50" a="1"/>
  <c r="C23" i="50" s="1"/>
  <c r="B24" i="50" a="1"/>
  <c r="B24" i="50" s="1"/>
  <c r="C24" i="50" a="1"/>
  <c r="C24" i="50" s="1"/>
  <c r="B25" i="50" a="1"/>
  <c r="B25" i="50" s="1"/>
  <c r="C25" i="50" a="1"/>
  <c r="C25" i="50" s="1"/>
  <c r="B26" i="50" a="1"/>
  <c r="B26" i="50" s="1"/>
  <c r="C26" i="50" a="1"/>
  <c r="C26" i="50" s="1"/>
  <c r="C27" i="50" a="1"/>
  <c r="C27" i="50" s="1"/>
  <c r="C28" i="50" a="1"/>
  <c r="C28" i="50" s="1"/>
  <c r="B29" i="50" a="1"/>
  <c r="B29" i="50" s="1"/>
  <c r="C29" i="50" a="1"/>
  <c r="C29" i="50" s="1"/>
  <c r="B30" i="50" a="1"/>
  <c r="B30" i="50" s="1"/>
  <c r="C30" i="50" a="1"/>
  <c r="C30" i="50" s="1"/>
  <c r="B31" i="50" a="1"/>
  <c r="B31" i="50" s="1"/>
  <c r="C31" i="50" a="1"/>
  <c r="C31" i="50" s="1"/>
  <c r="B32" i="50" a="1"/>
  <c r="B32" i="50" s="1"/>
  <c r="C32" i="50" a="1"/>
  <c r="C32" i="50" s="1"/>
  <c r="B33" i="50" a="1"/>
  <c r="B33" i="50" s="1"/>
  <c r="C33" i="50" a="1"/>
  <c r="C33" i="50" s="1"/>
  <c r="B34" i="50" a="1"/>
  <c r="B34" i="50" s="1"/>
  <c r="C34" i="50" a="1"/>
  <c r="C34" i="50" s="1"/>
  <c r="B35" i="50" a="1"/>
  <c r="B35" i="50" s="1"/>
  <c r="C35" i="50" a="1"/>
  <c r="C35" i="50" s="1"/>
  <c r="B36" i="50" a="1"/>
  <c r="B36" i="50" s="1"/>
  <c r="C36" i="50" a="1"/>
  <c r="C36" i="50" s="1"/>
  <c r="B28" i="51" a="1"/>
  <c r="B28" i="51" s="1"/>
  <c r="B2" i="51" a="1"/>
  <c r="B2" i="51" s="1"/>
  <c r="C2" i="51" a="1"/>
  <c r="C2" i="51" s="1"/>
  <c r="B30" i="51" a="1"/>
  <c r="B30" i="51" s="1"/>
  <c r="B11" i="51" a="1"/>
  <c r="B11" i="51" s="1"/>
  <c r="B21" i="51" a="1"/>
  <c r="B21" i="51" s="1"/>
  <c r="B15" i="51" a="1"/>
  <c r="B15" i="51" s="1"/>
  <c r="B16" i="51" a="1"/>
  <c r="B16" i="51" s="1"/>
  <c r="B7" i="51" a="1"/>
  <c r="B7" i="51" s="1"/>
  <c r="B26" i="51" a="1"/>
  <c r="B26" i="51" s="1"/>
  <c r="B34" i="51" a="1"/>
  <c r="B34" i="51" s="1"/>
  <c r="B24" i="51" a="1"/>
  <c r="B24" i="51" s="1"/>
  <c r="B6" i="51" a="1"/>
  <c r="B6" i="51" s="1"/>
  <c r="B20" i="51" a="1"/>
  <c r="B20" i="51" s="1"/>
  <c r="B23" i="51" a="1"/>
  <c r="B23" i="51" s="1"/>
  <c r="B3" i="51" a="1"/>
  <c r="B3" i="51" s="1"/>
  <c r="B25" i="51" a="1"/>
  <c r="B25" i="51" s="1"/>
  <c r="B5" i="51" a="1"/>
  <c r="B5" i="51" s="1"/>
  <c r="B27" i="51" a="1"/>
  <c r="B27" i="51" s="1"/>
  <c r="B8" i="51" a="1"/>
  <c r="B8" i="51" s="1"/>
  <c r="B14" i="51" a="1"/>
  <c r="B14" i="51" s="1"/>
  <c r="B33" i="51" a="1"/>
  <c r="B33" i="51" s="1"/>
  <c r="B32" i="51" a="1"/>
  <c r="B32" i="51" s="1"/>
  <c r="B18" i="51" a="1"/>
  <c r="B18" i="51" s="1"/>
  <c r="B35" i="51" a="1"/>
  <c r="B35" i="51" s="1"/>
  <c r="B13" i="51" a="1"/>
  <c r="B13" i="51" s="1"/>
  <c r="B9" i="51" a="1"/>
  <c r="B9" i="51" s="1"/>
  <c r="B29" i="51" a="1"/>
  <c r="B29" i="51" s="1"/>
  <c r="B31" i="51" a="1"/>
  <c r="B31" i="51" s="1"/>
  <c r="B12" i="51" a="1"/>
  <c r="B12" i="51" s="1"/>
  <c r="B19" i="51" a="1"/>
  <c r="B19" i="51" s="1"/>
  <c r="B7" i="52" a="1"/>
  <c r="B7" i="52" s="1"/>
  <c r="C7" i="52" a="1"/>
  <c r="C7" i="52" s="1"/>
  <c r="B2" i="52" a="1"/>
  <c r="B2" i="52" s="1"/>
  <c r="C2" i="52" a="1"/>
  <c r="C2" i="52" s="1"/>
  <c r="B18" i="52" a="1"/>
  <c r="B18" i="52" s="1"/>
  <c r="C18" i="52" a="1"/>
  <c r="C18" i="52" s="1"/>
  <c r="B16" i="52" a="1"/>
  <c r="B16" i="52" s="1"/>
  <c r="C16" i="52" a="1"/>
  <c r="C16" i="52" s="1"/>
  <c r="B11" i="52" a="1"/>
  <c r="B11" i="52" s="1"/>
  <c r="C11" i="52" a="1"/>
  <c r="C11" i="52" s="1"/>
  <c r="B13" i="52" a="1"/>
  <c r="B13" i="52" s="1"/>
  <c r="C13" i="52" a="1"/>
  <c r="C13" i="52" s="1"/>
  <c r="B3" i="52" a="1"/>
  <c r="B3" i="52" s="1"/>
  <c r="C3" i="52" a="1"/>
  <c r="C3" i="52" s="1"/>
  <c r="B12" i="52" a="1"/>
  <c r="B12" i="52" s="1"/>
  <c r="C12" i="52" a="1"/>
  <c r="C12" i="52" s="1"/>
  <c r="B17" i="52" a="1"/>
  <c r="B17" i="52" s="1"/>
  <c r="C17" i="52" a="1"/>
  <c r="C17" i="52" s="1"/>
  <c r="B5" i="52" a="1"/>
  <c r="B5" i="52" s="1"/>
  <c r="C5" i="52" a="1"/>
  <c r="C5" i="52" s="1"/>
  <c r="B4" i="52" a="1"/>
  <c r="B4" i="52" s="1"/>
  <c r="C4" i="52" a="1"/>
  <c r="C4" i="52" s="1"/>
  <c r="B14" i="52" a="1"/>
  <c r="B14" i="52" s="1"/>
  <c r="C14" i="52" a="1"/>
  <c r="C14" i="52" s="1"/>
  <c r="B8" i="52" a="1"/>
  <c r="B8" i="52" s="1"/>
  <c r="C8" i="52" a="1"/>
  <c r="C8" i="52" s="1"/>
  <c r="B9" i="52" a="1"/>
  <c r="B9" i="52" s="1"/>
  <c r="C9" i="52" a="1"/>
  <c r="C9" i="52" s="1"/>
  <c r="B10" i="52" a="1"/>
  <c r="B10" i="52" s="1"/>
  <c r="C10" i="52" a="1"/>
  <c r="C10" i="52" s="1"/>
  <c r="B15" i="52" a="1"/>
  <c r="B15" i="52" s="1"/>
  <c r="C15" i="52" a="1"/>
  <c r="C15" i="52" s="1"/>
  <c r="B6" i="52" a="1"/>
  <c r="B6" i="52" s="1"/>
  <c r="C6" i="52" a="1"/>
  <c r="C6" i="52" s="1"/>
  <c r="B19" i="52" a="1"/>
  <c r="B19" i="52" s="1"/>
  <c r="C19" i="52" a="1"/>
  <c r="C19" i="52" s="1"/>
  <c r="B20" i="52" a="1"/>
  <c r="B20" i="52" s="1"/>
  <c r="C20" i="52" a="1"/>
  <c r="C20" i="52" s="1"/>
  <c r="B21" i="52" a="1"/>
  <c r="B21" i="52" s="1"/>
  <c r="C21" i="52" a="1"/>
  <c r="C21" i="52" s="1"/>
  <c r="B22" i="52" a="1"/>
  <c r="B22" i="52" s="1"/>
  <c r="C22" i="52" a="1"/>
  <c r="C22" i="52" s="1"/>
  <c r="B3" i="53" a="1"/>
  <c r="B3" i="53" s="1"/>
  <c r="C3" i="53" a="1"/>
  <c r="C3" i="53" s="1"/>
  <c r="B9" i="53" a="1"/>
  <c r="B9" i="53" s="1"/>
  <c r="C9" i="53" a="1"/>
  <c r="C9" i="53" s="1"/>
  <c r="B8" i="53" a="1"/>
  <c r="B8" i="53" s="1"/>
  <c r="C8" i="53" a="1"/>
  <c r="C8" i="53" s="1"/>
  <c r="B6" i="53" a="1"/>
  <c r="B6" i="53" s="1"/>
  <c r="C6" i="53" a="1"/>
  <c r="C6" i="53" s="1"/>
  <c r="B7" i="53" a="1"/>
  <c r="B7" i="53" s="1"/>
  <c r="C7" i="53" a="1"/>
  <c r="C7" i="53" s="1"/>
  <c r="B4" i="53" a="1"/>
  <c r="B4" i="53" s="1"/>
  <c r="C4" i="53" a="1"/>
  <c r="C4" i="53" s="1"/>
  <c r="B5" i="53" a="1"/>
  <c r="B5" i="53" s="1"/>
  <c r="C5" i="53" a="1"/>
  <c r="C5" i="53" s="1"/>
  <c r="B2" i="53" a="1"/>
  <c r="B2" i="53" s="1"/>
  <c r="C2" i="53" a="1"/>
  <c r="C2" i="53" s="1"/>
  <c r="B10" i="53" a="1"/>
  <c r="B10" i="53" s="1"/>
  <c r="C10" i="53" a="1"/>
  <c r="C10" i="53" s="1"/>
  <c r="B11" i="53" a="1"/>
  <c r="B11" i="53" s="1"/>
  <c r="C11" i="53" a="1"/>
  <c r="C11" i="53" s="1"/>
  <c r="B12" i="53" a="1"/>
  <c r="B12" i="53" s="1"/>
  <c r="C12" i="53" a="1"/>
  <c r="C12" i="53" s="1"/>
  <c r="B13" i="53" a="1"/>
  <c r="B13" i="53" s="1"/>
  <c r="C13" i="53" a="1"/>
  <c r="C13" i="53" s="1"/>
  <c r="B14" i="53" a="1"/>
  <c r="B14" i="53" s="1"/>
  <c r="C14" i="53" a="1"/>
  <c r="C14" i="53" s="1"/>
  <c r="B15" i="53" a="1"/>
  <c r="B15" i="53" s="1"/>
  <c r="C15" i="53" a="1"/>
  <c r="C15" i="53" s="1"/>
  <c r="B16" i="53" a="1"/>
  <c r="B16" i="53" s="1"/>
  <c r="C16" i="53" a="1"/>
  <c r="C16" i="53" s="1"/>
  <c r="B17" i="53" a="1"/>
  <c r="B17" i="53" s="1"/>
  <c r="C17" i="53" a="1"/>
  <c r="C17" i="53" s="1"/>
  <c r="B18" i="53" a="1"/>
  <c r="B18" i="53" s="1"/>
  <c r="C18" i="53" a="1"/>
  <c r="C18" i="53" s="1"/>
  <c r="B19" i="53" a="1"/>
  <c r="B19" i="53" s="1"/>
  <c r="C19" i="53" a="1"/>
  <c r="C19" i="53" s="1"/>
  <c r="B20" i="53" a="1"/>
  <c r="B20" i="53" s="1"/>
  <c r="C20" i="53" a="1"/>
  <c r="C20" i="53" s="1"/>
  <c r="B38" i="53" a="1"/>
  <c r="B38" i="53" s="1"/>
  <c r="B39" i="53" a="1"/>
  <c r="B39" i="53" s="1"/>
  <c r="B40" i="53" a="1"/>
  <c r="B40" i="53" s="1"/>
  <c r="B41" i="53" a="1"/>
  <c r="B41" i="53" s="1"/>
  <c r="C54" i="49" a="1"/>
  <c r="C54" i="49" s="1"/>
  <c r="C53" i="49" a="1"/>
  <c r="C53" i="49" s="1"/>
  <c r="B53" i="49" a="1"/>
  <c r="B53" i="49" s="1"/>
  <c r="C52" i="49" a="1"/>
  <c r="C52" i="49" s="1"/>
  <c r="C51" i="49" a="1"/>
  <c r="C51" i="49" s="1"/>
  <c r="B51" i="49" a="1"/>
  <c r="B51" i="49" s="1"/>
  <c r="C50" i="49" a="1"/>
  <c r="C50" i="49" s="1"/>
  <c r="B50" i="49" a="1"/>
  <c r="B50" i="49" s="1"/>
  <c r="C49" i="49" a="1"/>
  <c r="C49" i="49" s="1"/>
  <c r="B49" i="49" a="1"/>
  <c r="B49" i="49" s="1"/>
  <c r="C48" i="49" a="1"/>
  <c r="C48" i="49" s="1"/>
  <c r="B48" i="49" a="1"/>
  <c r="B48" i="49" s="1"/>
  <c r="C47" i="49" a="1"/>
  <c r="C47" i="49" s="1"/>
  <c r="C32" i="49" a="1"/>
  <c r="C32" i="49" s="1"/>
  <c r="B32" i="49" a="1"/>
  <c r="B32" i="49" s="1"/>
  <c r="C34" i="49" a="1"/>
  <c r="C34" i="49" s="1"/>
  <c r="C28" i="49" a="1"/>
  <c r="C28" i="49" s="1"/>
  <c r="B28" i="49" a="1"/>
  <c r="B28" i="49" s="1"/>
  <c r="C11" i="49" a="1"/>
  <c r="C11" i="49" s="1"/>
  <c r="B11" i="49" a="1"/>
  <c r="B11" i="49" s="1"/>
  <c r="C38" i="49" a="1"/>
  <c r="C38" i="49" s="1"/>
  <c r="B38" i="49" a="1"/>
  <c r="B38" i="49" s="1"/>
  <c r="C43" i="49" a="1"/>
  <c r="C43" i="49" s="1"/>
  <c r="B43" i="49" a="1"/>
  <c r="B43" i="49" s="1"/>
  <c r="C17" i="49" a="1"/>
  <c r="C17" i="49" s="1"/>
  <c r="B17" i="49" a="1"/>
  <c r="B17" i="49" s="1"/>
  <c r="C23" i="49" a="1"/>
  <c r="C23" i="49" s="1"/>
  <c r="B23" i="49" a="1"/>
  <c r="B23" i="49" s="1"/>
  <c r="B45" i="49" a="1"/>
  <c r="B45" i="49" s="1"/>
  <c r="C29" i="49" a="1"/>
  <c r="C29" i="49" s="1"/>
  <c r="C20" i="49" a="1"/>
  <c r="C20" i="49" s="1"/>
  <c r="B20" i="49" a="1"/>
  <c r="B20" i="49" s="1"/>
  <c r="C33" i="49" a="1"/>
  <c r="C33" i="49" s="1"/>
  <c r="C35" i="49" a="1"/>
  <c r="C35" i="49" s="1"/>
  <c r="B35" i="49" a="1"/>
  <c r="B35" i="49" s="1"/>
  <c r="C24" i="49" a="1"/>
  <c r="C24" i="49" s="1"/>
  <c r="B24" i="49" a="1"/>
  <c r="B24" i="49" s="1"/>
  <c r="C2" i="49" a="1"/>
  <c r="C2" i="49" s="1"/>
  <c r="C30" i="49" a="1"/>
  <c r="C30" i="49" s="1"/>
  <c r="C10" i="49" a="1"/>
  <c r="C10" i="49" s="1"/>
  <c r="B10" i="49" a="1"/>
  <c r="B10" i="49" s="1"/>
  <c r="C12" i="49" a="1"/>
  <c r="C12" i="49" s="1"/>
  <c r="B12" i="49" a="1"/>
  <c r="B12" i="49" s="1"/>
  <c r="C5" i="49" a="1"/>
  <c r="C5" i="49" s="1"/>
  <c r="C7" i="49" a="1"/>
  <c r="C7" i="49" s="1"/>
  <c r="C40" i="49" a="1"/>
  <c r="C40" i="49" s="1"/>
  <c r="B40" i="49" a="1"/>
  <c r="B40" i="49" s="1"/>
  <c r="C44" i="49" a="1"/>
  <c r="C44" i="49" s="1"/>
  <c r="B44" i="49" a="1"/>
  <c r="B44" i="49" s="1"/>
  <c r="C27" i="49" a="1"/>
  <c r="C27" i="49" s="1"/>
  <c r="B27" i="49" a="1"/>
  <c r="B27" i="49" s="1"/>
  <c r="C3" i="49" a="1"/>
  <c r="C3" i="49" s="1"/>
  <c r="B3" i="49" a="1"/>
  <c r="B3" i="49" s="1"/>
  <c r="C19" i="49" a="1"/>
  <c r="C19" i="49" s="1"/>
  <c r="B19" i="49" a="1"/>
  <c r="B19" i="49" s="1"/>
  <c r="C16" i="49" a="1"/>
  <c r="C16" i="49" s="1"/>
  <c r="B16" i="49" a="1"/>
  <c r="B16" i="49" s="1"/>
  <c r="C36" i="49" a="1"/>
  <c r="C36" i="49" s="1"/>
  <c r="B36" i="49" a="1"/>
  <c r="B36" i="49" s="1"/>
  <c r="C18" i="49" a="1"/>
  <c r="C18" i="49" s="1"/>
  <c r="B18" i="49" a="1"/>
  <c r="B18" i="49" s="1"/>
  <c r="C21" i="49" a="1"/>
  <c r="C21" i="49" s="1"/>
  <c r="C25" i="49" a="1"/>
  <c r="C25" i="49" s="1"/>
  <c r="B25" i="49" a="1"/>
  <c r="B25" i="49" s="1"/>
  <c r="C46" i="49" a="1"/>
  <c r="C46" i="49" s="1"/>
  <c r="B46" i="49" a="1"/>
  <c r="B46" i="49" s="1"/>
  <c r="C15" i="49" a="1"/>
  <c r="C15" i="49" s="1"/>
  <c r="B15" i="49" a="1"/>
  <c r="B15" i="49" s="1"/>
  <c r="C26" i="49" a="1"/>
  <c r="C26" i="49" s="1"/>
  <c r="B26" i="49" a="1"/>
  <c r="B26" i="49" s="1"/>
  <c r="C9" i="49" a="1"/>
  <c r="C9" i="49" s="1"/>
  <c r="B9" i="49" a="1"/>
  <c r="B9" i="49" s="1"/>
  <c r="C14" i="49" a="1"/>
  <c r="C14" i="49" s="1"/>
  <c r="B14" i="49" a="1"/>
  <c r="B14" i="49" s="1"/>
  <c r="C37" i="49" a="1"/>
  <c r="C37" i="49" s="1"/>
  <c r="C41" i="49" a="1"/>
  <c r="C41" i="49" s="1"/>
  <c r="B41" i="49" a="1"/>
  <c r="B41" i="49" s="1"/>
  <c r="C31" i="49" a="1"/>
  <c r="C31" i="49" s="1"/>
  <c r="B31" i="49" a="1"/>
  <c r="B31" i="49" s="1"/>
  <c r="C4" i="49" a="1"/>
  <c r="C4" i="49" s="1"/>
  <c r="B4" i="49" a="1"/>
  <c r="B4" i="49" s="1"/>
  <c r="C6" i="49" a="1"/>
  <c r="C6" i="49" s="1"/>
  <c r="B6" i="49" a="1"/>
  <c r="B6" i="49" s="1"/>
  <c r="C42" i="49" a="1"/>
  <c r="C42" i="49" s="1"/>
  <c r="B42" i="49" a="1"/>
  <c r="B42" i="49" s="1"/>
  <c r="C8" i="49" a="1"/>
  <c r="C8" i="49" s="1"/>
  <c r="B8" i="49" a="1"/>
  <c r="B8" i="49" s="1"/>
  <c r="C22" i="49" a="1"/>
  <c r="C22" i="49" s="1"/>
  <c r="B22" i="49" a="1"/>
  <c r="B22" i="49" s="1"/>
  <c r="C65" i="48" a="1"/>
  <c r="C65" i="48" s="1"/>
  <c r="C64" i="48" a="1"/>
  <c r="C64" i="48" s="1"/>
  <c r="B64" i="48" a="1"/>
  <c r="B64" i="48" s="1"/>
  <c r="O63" i="48"/>
  <c r="C63" i="48" s="1" a="1"/>
  <c r="C63" i="48" s="1"/>
  <c r="C62" i="48" a="1"/>
  <c r="C62" i="48" s="1"/>
  <c r="B62" i="48" a="1"/>
  <c r="B62" i="48" s="1"/>
  <c r="C61" i="48" a="1"/>
  <c r="C61" i="48" s="1"/>
  <c r="B61" i="48" a="1"/>
  <c r="B61" i="48" s="1"/>
  <c r="C60" i="48" a="1"/>
  <c r="C60" i="48" s="1"/>
  <c r="B60" i="48" a="1"/>
  <c r="B60" i="48" s="1"/>
  <c r="C59" i="48" a="1"/>
  <c r="C59" i="48" s="1"/>
  <c r="B59" i="48" a="1"/>
  <c r="B59" i="48" s="1"/>
  <c r="C58" i="48" a="1"/>
  <c r="C58" i="48" s="1"/>
  <c r="C57" i="48" a="1"/>
  <c r="C57" i="48" s="1"/>
  <c r="B57" i="48" a="1"/>
  <c r="B57" i="48" s="1"/>
  <c r="C56" i="48" a="1"/>
  <c r="C56" i="48" s="1"/>
  <c r="B56" i="48" a="1"/>
  <c r="B56" i="48" s="1"/>
  <c r="C55" i="48" a="1"/>
  <c r="C55" i="48" s="1"/>
  <c r="B55" i="48" a="1"/>
  <c r="B55" i="48" s="1"/>
  <c r="C54" i="48" a="1"/>
  <c r="C54" i="48" s="1"/>
  <c r="C53" i="48" a="1"/>
  <c r="C53" i="48" s="1"/>
  <c r="B53" i="48" a="1"/>
  <c r="B53" i="48" s="1"/>
  <c r="C52" i="48" a="1"/>
  <c r="C52" i="48" s="1"/>
  <c r="C51" i="48" a="1"/>
  <c r="C51" i="48" s="1"/>
  <c r="B51" i="48" a="1"/>
  <c r="B51" i="48" s="1"/>
  <c r="C50" i="48" a="1"/>
  <c r="C50" i="48" s="1"/>
  <c r="B50" i="48" a="1"/>
  <c r="B50" i="48" s="1"/>
  <c r="C49" i="48" a="1"/>
  <c r="C49" i="48" s="1"/>
  <c r="C48" i="48" a="1"/>
  <c r="C48" i="48" s="1"/>
  <c r="B48" i="48" a="1"/>
  <c r="B48" i="48" s="1"/>
  <c r="C47" i="48" a="1"/>
  <c r="C47" i="48" s="1"/>
  <c r="C46" i="48" a="1"/>
  <c r="C46" i="48" s="1"/>
  <c r="B46" i="48" a="1"/>
  <c r="B46" i="48" s="1"/>
  <c r="C45" i="48" a="1"/>
  <c r="C45" i="48" s="1"/>
  <c r="B45" i="48" a="1"/>
  <c r="B45" i="48" s="1"/>
  <c r="C44" i="48" a="1"/>
  <c r="C44" i="48" s="1"/>
  <c r="B44" i="48" a="1"/>
  <c r="B44" i="48" s="1"/>
  <c r="C43" i="48" a="1"/>
  <c r="C43" i="48" s="1"/>
  <c r="B43" i="48" a="1"/>
  <c r="B43" i="48" s="1"/>
  <c r="C42" i="48" a="1"/>
  <c r="C42" i="48" s="1"/>
  <c r="B42" i="48" a="1"/>
  <c r="B42" i="48" s="1"/>
  <c r="C41" i="48" a="1"/>
  <c r="C41" i="48" s="1"/>
  <c r="B41" i="48" a="1"/>
  <c r="B41" i="48" s="1"/>
  <c r="C40" i="48" a="1"/>
  <c r="C40" i="48" s="1"/>
  <c r="C39" i="48" a="1"/>
  <c r="C39" i="48" s="1"/>
  <c r="B39" i="48" a="1"/>
  <c r="B39" i="48" s="1"/>
  <c r="C31" i="48" a="1"/>
  <c r="C31" i="48" s="1"/>
  <c r="B31" i="48" a="1"/>
  <c r="B31" i="48" s="1"/>
  <c r="C29" i="48" a="1"/>
  <c r="C29" i="48" s="1"/>
  <c r="C4" i="48" a="1"/>
  <c r="C4" i="48" s="1"/>
  <c r="B4" i="48" a="1"/>
  <c r="B4" i="48" s="1"/>
  <c r="C17" i="48" a="1"/>
  <c r="C17" i="48" s="1"/>
  <c r="C15" i="48" a="1"/>
  <c r="C15" i="48" s="1"/>
  <c r="B15" i="48" a="1"/>
  <c r="B15" i="48" s="1"/>
  <c r="C12" i="48" a="1"/>
  <c r="C12" i="48" s="1"/>
  <c r="C22" i="48" a="1"/>
  <c r="C22" i="48" s="1"/>
  <c r="B22" i="48" a="1"/>
  <c r="B22" i="48" s="1"/>
  <c r="C6" i="48" a="1"/>
  <c r="C6" i="48" s="1"/>
  <c r="B6" i="48" a="1"/>
  <c r="B6" i="48" s="1"/>
  <c r="C21" i="48" a="1"/>
  <c r="C21" i="48" s="1"/>
  <c r="B21" i="48" a="1"/>
  <c r="B21" i="48" s="1"/>
  <c r="C24" i="48" a="1"/>
  <c r="C24" i="48" s="1"/>
  <c r="C35" i="48" a="1"/>
  <c r="C35" i="48" s="1"/>
  <c r="B35" i="48" a="1"/>
  <c r="B35" i="48" s="1"/>
  <c r="C27" i="48" a="1"/>
  <c r="C27" i="48" s="1"/>
  <c r="C34" i="48" a="1"/>
  <c r="C34" i="48" s="1"/>
  <c r="B34" i="48" a="1"/>
  <c r="B34" i="48" s="1"/>
  <c r="C28" i="48" a="1"/>
  <c r="C28" i="48" s="1"/>
  <c r="B28" i="48" a="1"/>
  <c r="B28" i="48" s="1"/>
  <c r="C32" i="48" a="1"/>
  <c r="C32" i="48" s="1"/>
  <c r="B32" i="48" a="1"/>
  <c r="B32" i="48" s="1"/>
  <c r="C13" i="48" a="1"/>
  <c r="C13" i="48" s="1"/>
  <c r="B13" i="48" a="1"/>
  <c r="B13" i="48" s="1"/>
  <c r="C33" i="48" a="1"/>
  <c r="C33" i="48" s="1"/>
  <c r="B33" i="48" a="1"/>
  <c r="B33" i="48" s="1"/>
  <c r="C20" i="48" a="1"/>
  <c r="C20" i="48" s="1"/>
  <c r="B20" i="48" a="1"/>
  <c r="B20" i="48" s="1"/>
  <c r="C8" i="48" a="1"/>
  <c r="C8" i="48" s="1"/>
  <c r="C19" i="48" a="1"/>
  <c r="C19" i="48" s="1"/>
  <c r="B19" i="48" a="1"/>
  <c r="B19" i="48" s="1"/>
  <c r="C23" i="48" a="1"/>
  <c r="C23" i="48" s="1"/>
  <c r="B23" i="48" a="1"/>
  <c r="B23" i="48" s="1"/>
  <c r="C26" i="48" a="1"/>
  <c r="C26" i="48" s="1"/>
  <c r="B26" i="48" a="1"/>
  <c r="B26" i="48" s="1"/>
  <c r="C38" i="48" a="1"/>
  <c r="C38" i="48" s="1"/>
  <c r="B38" i="48" a="1"/>
  <c r="B38" i="48" s="1"/>
  <c r="C7" i="48" a="1"/>
  <c r="C7" i="48" s="1"/>
  <c r="B7" i="48" a="1"/>
  <c r="B7" i="48" s="1"/>
  <c r="C30" i="48" a="1"/>
  <c r="C30" i="48" s="1"/>
  <c r="B30" i="48" a="1"/>
  <c r="B30" i="48" s="1"/>
  <c r="C9" i="48" a="1"/>
  <c r="C9" i="48" s="1"/>
  <c r="B9" i="48" a="1"/>
  <c r="B9" i="48" s="1"/>
  <c r="C37" i="48" a="1"/>
  <c r="C37" i="48" s="1"/>
  <c r="B37" i="48" a="1"/>
  <c r="B37" i="48" s="1"/>
  <c r="C14" i="48" a="1"/>
  <c r="C14" i="48" s="1"/>
  <c r="C18" i="48" a="1"/>
  <c r="C18" i="48" s="1"/>
  <c r="C10" i="48" a="1"/>
  <c r="C10" i="48" s="1"/>
  <c r="B10" i="48" a="1"/>
  <c r="B10" i="48" s="1"/>
  <c r="C5" i="48" a="1"/>
  <c r="C5" i="48" s="1"/>
  <c r="B5" i="48" a="1"/>
  <c r="B5" i="48" s="1"/>
  <c r="C25" i="48" a="1"/>
  <c r="C25" i="48" s="1"/>
  <c r="B25" i="48" a="1"/>
  <c r="B25" i="48" s="1"/>
  <c r="C11" i="48" a="1"/>
  <c r="C11" i="48" s="1"/>
  <c r="C36" i="48" a="1"/>
  <c r="C36" i="48" s="1"/>
  <c r="B36" i="48" a="1"/>
  <c r="B36" i="48" s="1"/>
  <c r="C3" i="48" a="1"/>
  <c r="C3" i="48" s="1"/>
  <c r="B3" i="48" a="1"/>
  <c r="B3" i="48" s="1"/>
  <c r="C2" i="48" a="1"/>
  <c r="C2" i="48" s="1"/>
  <c r="C57" i="47" a="1"/>
  <c r="C57" i="47" s="1"/>
  <c r="C56" i="47" a="1"/>
  <c r="C56" i="47" s="1"/>
  <c r="B56" i="47" a="1"/>
  <c r="B56" i="47" s="1"/>
  <c r="O55" i="47"/>
  <c r="C55" i="47" s="1" a="1"/>
  <c r="C55" i="47" s="1"/>
  <c r="C54" i="47" a="1"/>
  <c r="C54" i="47" s="1"/>
  <c r="B54" i="47" a="1"/>
  <c r="B54" i="47" s="1"/>
  <c r="C53" i="47" a="1"/>
  <c r="C53" i="47" s="1"/>
  <c r="B53" i="47" a="1"/>
  <c r="B53" i="47" s="1"/>
  <c r="C52" i="47" a="1"/>
  <c r="C52" i="47" s="1"/>
  <c r="B52" i="47" a="1"/>
  <c r="B52" i="47" s="1"/>
  <c r="C51" i="47" a="1"/>
  <c r="C51" i="47" s="1"/>
  <c r="B51" i="47" a="1"/>
  <c r="B51" i="47" s="1"/>
  <c r="C50" i="47" a="1"/>
  <c r="C50" i="47" s="1"/>
  <c r="C48" i="47" a="1"/>
  <c r="C48" i="47" s="1"/>
  <c r="B48" i="47" a="1"/>
  <c r="B48" i="47" s="1"/>
  <c r="C39" i="47" a="1"/>
  <c r="C39" i="47" s="1"/>
  <c r="B39" i="47" a="1"/>
  <c r="B39" i="47" s="1"/>
  <c r="C2" i="47" a="1"/>
  <c r="C2" i="47" s="1"/>
  <c r="B2" i="47" a="1"/>
  <c r="B2" i="47" s="1"/>
  <c r="C24" i="47" a="1"/>
  <c r="C24" i="47" s="1"/>
  <c r="B24" i="47" a="1"/>
  <c r="B24" i="47" s="1"/>
  <c r="C27" i="47" a="1"/>
  <c r="C27" i="47" s="1"/>
  <c r="B27" i="47" a="1"/>
  <c r="B27" i="47" s="1"/>
  <c r="C22" i="47" a="1"/>
  <c r="C22" i="47" s="1"/>
  <c r="B22" i="47" a="1"/>
  <c r="B22" i="47" s="1"/>
  <c r="C31" i="47" a="1"/>
  <c r="C31" i="47" s="1"/>
  <c r="C29" i="47" a="1"/>
  <c r="C29" i="47" s="1"/>
  <c r="B29" i="47" a="1"/>
  <c r="B29" i="47" s="1"/>
  <c r="C47" i="47" a="1"/>
  <c r="C47" i="47" s="1"/>
  <c r="B47" i="47" a="1"/>
  <c r="B47" i="47" s="1"/>
  <c r="C26" i="47" a="1"/>
  <c r="C26" i="47" s="1"/>
  <c r="B26" i="47" a="1"/>
  <c r="B26" i="47" s="1"/>
  <c r="C23" i="47" a="1"/>
  <c r="C23" i="47" s="1"/>
  <c r="C36" i="47" a="1"/>
  <c r="C36" i="47" s="1"/>
  <c r="B36" i="47" a="1"/>
  <c r="B36" i="47" s="1"/>
  <c r="C35" i="47" a="1"/>
  <c r="C35" i="47" s="1"/>
  <c r="C16" i="47" a="1"/>
  <c r="C16" i="47" s="1"/>
  <c r="C49" i="47" a="1"/>
  <c r="C49" i="47" s="1"/>
  <c r="B49" i="47" a="1"/>
  <c r="B49" i="47" s="1"/>
  <c r="C21" i="47" a="1"/>
  <c r="C21" i="47" s="1"/>
  <c r="C7" i="47" a="1"/>
  <c r="C7" i="47" s="1"/>
  <c r="B7" i="47" a="1"/>
  <c r="B7" i="47" s="1"/>
  <c r="C34" i="47" a="1"/>
  <c r="C34" i="47" s="1"/>
  <c r="B34" i="47" a="1"/>
  <c r="B34" i="47" s="1"/>
  <c r="C6" i="47" a="1"/>
  <c r="C6" i="47" s="1"/>
  <c r="B6" i="47" a="1"/>
  <c r="B6" i="47" s="1"/>
  <c r="C41" i="47" a="1"/>
  <c r="C41" i="47" s="1"/>
  <c r="B41" i="47" a="1"/>
  <c r="B41" i="47" s="1"/>
  <c r="C10" i="47" a="1"/>
  <c r="C10" i="47" s="1"/>
  <c r="B10" i="47" a="1"/>
  <c r="B10" i="47" s="1"/>
  <c r="C28" i="47" a="1"/>
  <c r="C28" i="47" s="1"/>
  <c r="B28" i="47" a="1"/>
  <c r="B28" i="47" s="1"/>
  <c r="C5" i="47" a="1"/>
  <c r="C5" i="47" s="1"/>
  <c r="B5" i="47" a="1"/>
  <c r="B5" i="47" s="1"/>
  <c r="C17" i="47" a="1"/>
  <c r="C17" i="47" s="1"/>
  <c r="B17" i="47" a="1"/>
  <c r="B17" i="47" s="1"/>
  <c r="C43" i="47" a="1"/>
  <c r="C43" i="47" s="1"/>
  <c r="C37" i="47" a="1"/>
  <c r="C37" i="47" s="1"/>
  <c r="C20" i="47" a="1"/>
  <c r="C20" i="47" s="1"/>
  <c r="B20" i="47" a="1"/>
  <c r="B20" i="47" s="1"/>
  <c r="C9" i="47" a="1"/>
  <c r="C9" i="47" s="1"/>
  <c r="B9" i="47" a="1"/>
  <c r="B9" i="47" s="1"/>
  <c r="C14" i="47" a="1"/>
  <c r="C14" i="47" s="1"/>
  <c r="B14" i="47" a="1"/>
  <c r="B14" i="47" s="1"/>
  <c r="C8" i="47" a="1"/>
  <c r="C8" i="47" s="1"/>
  <c r="B8" i="47" a="1"/>
  <c r="B8" i="47" s="1"/>
  <c r="C15" i="47" a="1"/>
  <c r="C15" i="47" s="1"/>
  <c r="B15" i="47" a="1"/>
  <c r="B15" i="47" s="1"/>
  <c r="C18" i="47" a="1"/>
  <c r="C18" i="47" s="1"/>
  <c r="C25" i="47" a="1"/>
  <c r="C25" i="47" s="1"/>
  <c r="B25" i="47" a="1"/>
  <c r="B25" i="47" s="1"/>
  <c r="C3" i="47" a="1"/>
  <c r="C3" i="47" s="1"/>
  <c r="B3" i="47" a="1"/>
  <c r="B3" i="47" s="1"/>
  <c r="C11" i="47" a="1"/>
  <c r="C11" i="47" s="1"/>
  <c r="B11" i="47" a="1"/>
  <c r="B11" i="47" s="1"/>
  <c r="C44" i="47" a="1"/>
  <c r="C44" i="47" s="1"/>
  <c r="C46" i="47" a="1"/>
  <c r="C46" i="47" s="1"/>
  <c r="B46" i="47" a="1"/>
  <c r="B46" i="47" s="1"/>
  <c r="C32" i="47" a="1"/>
  <c r="C32" i="47" s="1"/>
  <c r="B32" i="47" a="1"/>
  <c r="B32" i="47" s="1"/>
  <c r="C13" i="47" a="1"/>
  <c r="C13" i="47" s="1"/>
  <c r="B13" i="47" a="1"/>
  <c r="B13" i="47" s="1"/>
  <c r="C4" i="47" a="1"/>
  <c r="C4" i="47" s="1"/>
  <c r="C12" i="47" a="1"/>
  <c r="C12" i="47" s="1"/>
  <c r="B12" i="47" a="1"/>
  <c r="B12" i="47" s="1"/>
  <c r="C33" i="47" a="1"/>
  <c r="C33" i="47" s="1"/>
  <c r="B33" i="47" a="1"/>
  <c r="B33" i="47" s="1"/>
  <c r="C38" i="47" a="1"/>
  <c r="C38" i="47" s="1"/>
  <c r="C50" i="35" a="1"/>
  <c r="C50" i="35" s="1"/>
  <c r="C19" i="35" a="1"/>
  <c r="C19" i="35" s="1"/>
  <c r="C17" i="35" a="1"/>
  <c r="C17" i="35" s="1"/>
  <c r="C51" i="35" a="1"/>
  <c r="C51" i="35" s="1"/>
  <c r="C37" i="35" a="1"/>
  <c r="C37" i="35" s="1"/>
  <c r="C27" i="35" a="1"/>
  <c r="C27" i="35" s="1"/>
  <c r="C29" i="35" a="1"/>
  <c r="C29" i="35" s="1"/>
  <c r="C15" i="35" a="1"/>
  <c r="C15" i="35" s="1"/>
  <c r="C38" i="35" a="1"/>
  <c r="C38" i="35" s="1"/>
  <c r="C55" i="35" a="1"/>
  <c r="C55" i="35" s="1"/>
  <c r="C57" i="35" a="1"/>
  <c r="C57" i="35" s="1"/>
  <c r="C60" i="35" a="1"/>
  <c r="C60" i="35" s="1"/>
  <c r="C61" i="35" a="1"/>
  <c r="C61" i="35" s="1"/>
  <c r="C59" i="35" a="1"/>
  <c r="C59" i="35" s="1"/>
  <c r="C11" i="35" a="1"/>
  <c r="C11" i="35" s="1"/>
  <c r="C39" i="35" a="1"/>
  <c r="C39" i="35" s="1"/>
  <c r="B47" i="35" a="1"/>
  <c r="B47" i="35" s="1"/>
  <c r="C42" i="35" a="1"/>
  <c r="C42" i="35" s="1"/>
  <c r="C9" i="35" a="1"/>
  <c r="C9" i="35" s="1"/>
  <c r="C14" i="35" a="1"/>
  <c r="C14" i="35" s="1"/>
  <c r="B3" i="35" a="1"/>
  <c r="B3" i="35" s="1"/>
  <c r="C58" i="35" a="1"/>
  <c r="C58" i="35" s="1"/>
  <c r="B10" i="35" a="1"/>
  <c r="B10" i="35" s="1"/>
  <c r="B56" i="35" a="1"/>
  <c r="B56" i="35" s="1"/>
  <c r="B4" i="35" a="1"/>
  <c r="B4" i="35" s="1"/>
  <c r="C49" i="35" a="1"/>
  <c r="C49" i="35" s="1"/>
  <c r="B53" i="35" a="1"/>
  <c r="B53" i="35" s="1"/>
  <c r="B55" i="35" a="1"/>
  <c r="B55" i="35" s="1"/>
  <c r="B30" i="35" a="1"/>
  <c r="B30" i="35" s="1"/>
  <c r="C30" i="35" a="1"/>
  <c r="C30" i="35" s="1"/>
  <c r="B51" i="35" a="1"/>
  <c r="B51" i="35" s="1"/>
  <c r="B19" i="35" a="1"/>
  <c r="B19" i="35" s="1"/>
  <c r="B17" i="35" a="1"/>
  <c r="B17" i="35" s="1"/>
  <c r="B60" i="35" a="1"/>
  <c r="B60" i="35" s="1"/>
  <c r="C43" i="35" l="1" a="1"/>
  <c r="C43" i="35" s="1"/>
  <c r="B43" i="35" a="1"/>
  <c r="B43" i="35" s="1"/>
  <c r="C35" i="35" a="1"/>
  <c r="C35" i="35" s="1"/>
  <c r="B35" i="35" a="1"/>
  <c r="B35" i="35" s="1"/>
  <c r="B42" i="47" a="1"/>
  <c r="B42" i="47" s="1"/>
  <c r="C42" i="47" a="1"/>
  <c r="C42" i="47" s="1"/>
  <c r="B45" i="47" a="1"/>
  <c r="B45" i="47" s="1"/>
  <c r="C45" i="47" a="1"/>
  <c r="C45" i="47" s="1"/>
  <c r="B40" i="47" a="1"/>
  <c r="B40" i="47" s="1"/>
  <c r="C40" i="47" a="1"/>
  <c r="C40" i="47" s="1"/>
  <c r="B19" i="47" a="1"/>
  <c r="B19" i="47" s="1"/>
  <c r="C19" i="47" a="1"/>
  <c r="C19" i="47" s="1"/>
  <c r="B30" i="47" a="1"/>
  <c r="B30" i="47" s="1"/>
  <c r="C30" i="47" a="1"/>
  <c r="C30" i="47" s="1"/>
  <c r="C13" i="49" a="1"/>
  <c r="C13" i="49" s="1"/>
  <c r="B13" i="49" a="1"/>
  <c r="B13" i="49" s="1"/>
  <c r="B8" i="35" a="1"/>
  <c r="B8" i="35" s="1"/>
  <c r="C8" i="35" a="1"/>
  <c r="C8" i="35" s="1"/>
  <c r="B34" i="35" a="1"/>
  <c r="B34" i="35" s="1"/>
  <c r="C34" i="35" a="1"/>
  <c r="C34" i="35" s="1"/>
  <c r="B41" i="35" a="1"/>
  <c r="B41" i="35" s="1"/>
  <c r="C41" i="35" a="1"/>
  <c r="C41" i="35" s="1"/>
  <c r="B24" i="35" a="1"/>
  <c r="B24" i="35" s="1"/>
  <c r="C24" i="35" a="1"/>
  <c r="C24" i="35" s="1"/>
  <c r="B2" i="35" a="1"/>
  <c r="B2" i="35" s="1"/>
  <c r="C2" i="35" a="1"/>
  <c r="C2" i="35" s="1"/>
  <c r="C28" i="35" a="1"/>
  <c r="C28" i="35" s="1"/>
  <c r="C22" i="35" a="1"/>
  <c r="C22" i="35" s="1"/>
  <c r="C54" i="35" a="1"/>
  <c r="C54" i="35" s="1"/>
  <c r="C52" i="35" a="1"/>
  <c r="C52" i="35" s="1"/>
  <c r="C31" i="35" a="1"/>
  <c r="C31" i="35" s="1"/>
  <c r="C26" i="35" a="1"/>
  <c r="C26" i="35" s="1"/>
  <c r="C48" i="35" a="1"/>
  <c r="C48" i="35" s="1"/>
  <c r="C47" i="35" a="1"/>
  <c r="C47" i="35" s="1"/>
  <c r="C16" i="35" a="1"/>
  <c r="C16" i="35" s="1"/>
  <c r="C18" i="35" a="1"/>
  <c r="C18" i="35" s="1"/>
  <c r="C20" i="35" a="1"/>
  <c r="C20" i="35" s="1"/>
  <c r="C32" i="35" a="1"/>
  <c r="C32" i="35" s="1"/>
  <c r="C40" i="35" a="1"/>
  <c r="C40" i="35" s="1"/>
  <c r="C45" i="35" a="1"/>
  <c r="C45" i="35" s="1"/>
  <c r="C46" i="35" a="1"/>
  <c r="C46" i="35" s="1"/>
  <c r="C44" i="35" a="1"/>
  <c r="C44" i="35" s="1"/>
  <c r="C56" i="35" a="1"/>
  <c r="C56" i="35" s="1"/>
  <c r="C53" i="35" a="1"/>
  <c r="C53" i="35" s="1"/>
  <c r="C33" i="35" a="1"/>
  <c r="C33" i="35" s="1"/>
  <c r="C10" i="35" a="1"/>
  <c r="C10" i="35" s="1"/>
  <c r="C3" i="35" a="1"/>
  <c r="C3" i="35" s="1"/>
  <c r="C4" i="35" a="1"/>
  <c r="C4" i="35" s="1"/>
  <c r="C6" i="35" a="1"/>
  <c r="C6" i="35" s="1"/>
  <c r="C25" i="35" a="1"/>
  <c r="C25" i="35" s="1"/>
  <c r="C13" i="35" a="1"/>
  <c r="C13" i="35" s="1"/>
  <c r="C36" i="35" a="1"/>
  <c r="C36" i="35" s="1"/>
  <c r="B45" i="35" a="1"/>
  <c r="B45" i="35" s="1"/>
  <c r="B18" i="35" a="1"/>
  <c r="B18" i="35" s="1"/>
  <c r="B22" i="35" a="1"/>
  <c r="B22" i="35" s="1"/>
  <c r="B40" i="35" a="1"/>
  <c r="B40" i="35" s="1"/>
  <c r="B26" i="35" a="1"/>
  <c r="B26" i="35" s="1"/>
  <c r="B9" i="35" a="1"/>
  <c r="B9" i="35" s="1"/>
  <c r="B39" i="35" a="1"/>
  <c r="B39" i="35" s="1"/>
  <c r="B14" i="35" a="1"/>
  <c r="B14" i="35" s="1"/>
  <c r="B28" i="35" a="1"/>
  <c r="B28" i="35" s="1"/>
  <c r="B58" i="35" a="1"/>
  <c r="B58" i="35" s="1"/>
  <c r="B48" i="35" a="1"/>
  <c r="B48" i="35" s="1"/>
  <c r="B44" i="35" a="1"/>
  <c r="B44" i="35" s="1"/>
  <c r="B32" i="35" a="1"/>
  <c r="B32" i="35" s="1"/>
  <c r="B49" i="35" a="1"/>
  <c r="B49" i="35" s="1"/>
  <c r="B21" i="35" a="1"/>
  <c r="B21" i="35" s="1"/>
  <c r="B38" i="35" a="1"/>
  <c r="B38" i="35" s="1"/>
  <c r="B20" i="35" a="1"/>
  <c r="B20" i="35" s="1"/>
  <c r="B31" i="35" a="1"/>
  <c r="B31" i="35" s="1"/>
  <c r="B16" i="35" a="1"/>
  <c r="B16" i="35" s="1"/>
  <c r="B27" i="35" a="1"/>
  <c r="B27" i="35" s="1"/>
  <c r="B57" i="35" a="1"/>
  <c r="B57" i="35" s="1"/>
  <c r="B7" i="35" a="1"/>
  <c r="B7" i="3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<sst xmlns="http://schemas.openxmlformats.org/spreadsheetml/2006/main" count="912" uniqueCount="711">
  <si>
    <t>CNR</t>
  </si>
  <si>
    <t>NAAM PAARD</t>
  </si>
  <si>
    <t>BESTE 4</t>
  </si>
  <si>
    <t>Status</t>
  </si>
  <si>
    <t>DEELNEMER</t>
  </si>
  <si>
    <t>BESTE 3</t>
  </si>
  <si>
    <t>Hegelsom</t>
  </si>
  <si>
    <t>Grubbenvorst</t>
  </si>
  <si>
    <t>Nederweert</t>
  </si>
  <si>
    <t>Reuver</t>
  </si>
  <si>
    <t>Panningen</t>
  </si>
  <si>
    <t>BESTE 2</t>
  </si>
  <si>
    <t>Ottersum</t>
  </si>
  <si>
    <t>Echt/Posterholt</t>
  </si>
  <si>
    <t>Melderslo</t>
  </si>
  <si>
    <t>Landgraaf</t>
  </si>
  <si>
    <t>Baarlo</t>
  </si>
  <si>
    <t>Limbricht</t>
  </si>
  <si>
    <t>Kronenberg</t>
  </si>
  <si>
    <t>Bocholtz</t>
  </si>
  <si>
    <t>Maasbree</t>
  </si>
  <si>
    <t>Meerlo</t>
  </si>
  <si>
    <t>Lottum</t>
  </si>
  <si>
    <t>Leunen</t>
  </si>
  <si>
    <t>Romy Lemmens (sel)</t>
  </si>
  <si>
    <t>Korenda II PB</t>
  </si>
  <si>
    <t>Amela Severens (sel)</t>
  </si>
  <si>
    <t>Negrado</t>
  </si>
  <si>
    <t>Sanne Vijgen (sel)</t>
  </si>
  <si>
    <t>Jiva Vita</t>
  </si>
  <si>
    <t>Ilse Vossen (sel)</t>
  </si>
  <si>
    <t>Prince Maury van Ravensbos</t>
  </si>
  <si>
    <t>Melissa van der Velden - Raya van krimpen (sel)</t>
  </si>
  <si>
    <t>Andy NR-V van Merle</t>
  </si>
  <si>
    <t>Jill Vleugels (sel)</t>
  </si>
  <si>
    <t>Pantheon</t>
  </si>
  <si>
    <t>Joep Direcks (sel)</t>
  </si>
  <si>
    <t>Make My Day</t>
  </si>
  <si>
    <t>Fabienne van Heugten (sel)</t>
  </si>
  <si>
    <t>Ivory A</t>
  </si>
  <si>
    <t>Nicole Van Avesaath (sel)</t>
  </si>
  <si>
    <t>Kingston</t>
  </si>
  <si>
    <t>Theo Meijs (sel)</t>
  </si>
  <si>
    <t>Florian van de Morgenzon</t>
  </si>
  <si>
    <t>Nel Rensen - Gijsen (sel)</t>
  </si>
  <si>
    <t>Peace Lily</t>
  </si>
  <si>
    <t>Eefke Van den Bosch (sel)</t>
  </si>
  <si>
    <t>Klhoé</t>
  </si>
  <si>
    <t>Maud Dresschers</t>
  </si>
  <si>
    <t>Dasty</t>
  </si>
  <si>
    <t>Myrthe Sauer (sel)</t>
  </si>
  <si>
    <t>Nierka</t>
  </si>
  <si>
    <t>Andy Kramer - Simons (sel)</t>
  </si>
  <si>
    <t>Kind Of Magic</t>
  </si>
  <si>
    <t>Nicole Engel (sel)</t>
  </si>
  <si>
    <t>Kadanz</t>
  </si>
  <si>
    <t>Cleo Zaeijen (sel)</t>
  </si>
  <si>
    <t>Nimrod</t>
  </si>
  <si>
    <t>Alisha Korver (sel)</t>
  </si>
  <si>
    <t>Neeskens</t>
  </si>
  <si>
    <t>Anika Klinkenberg</t>
  </si>
  <si>
    <t>Rise And Shine</t>
  </si>
  <si>
    <t>Veerle Schreurs (sel)</t>
  </si>
  <si>
    <t>Moorcroft</t>
  </si>
  <si>
    <t>Inge Heijnen (sel)</t>
  </si>
  <si>
    <t>Captain Klipper Z</t>
  </si>
  <si>
    <t>Lois Lardenoije (sel)</t>
  </si>
  <si>
    <t>Saphira M</t>
  </si>
  <si>
    <t>Danielle Heemels (sel)</t>
  </si>
  <si>
    <t>Goldwink</t>
  </si>
  <si>
    <t>Esmee Loock (sel)</t>
  </si>
  <si>
    <t>Yinthe van Ravensbos</t>
  </si>
  <si>
    <t>Laura Niedhart (sel)</t>
  </si>
  <si>
    <t>Remember Me</t>
  </si>
  <si>
    <t>Karin Simenon (sel)</t>
  </si>
  <si>
    <t>Gilana th</t>
  </si>
  <si>
    <t>Veronique Bouvrie (sel)</t>
  </si>
  <si>
    <t>El destino</t>
  </si>
  <si>
    <t>Emma Pricken (sel)</t>
  </si>
  <si>
    <t>Ollivera</t>
  </si>
  <si>
    <t>Kyra Klinkers (sel)</t>
  </si>
  <si>
    <t>Resilience</t>
  </si>
  <si>
    <t>Demi Feijs (sel)</t>
  </si>
  <si>
    <t>Royal 2B</t>
  </si>
  <si>
    <t>Shari Berben (sel)</t>
  </si>
  <si>
    <t>Maestro</t>
  </si>
  <si>
    <t>Britt Lucassen (sel)</t>
  </si>
  <si>
    <t>First Diamond</t>
  </si>
  <si>
    <t>Olivia Newton John</t>
  </si>
  <si>
    <t>Mette Vossen (sel)</t>
  </si>
  <si>
    <t>Royal Perfect Rq</t>
  </si>
  <si>
    <t>Sarah Jongepier (sel)</t>
  </si>
  <si>
    <t>Feline</t>
  </si>
  <si>
    <t>Robin Driehuijs (sel)</t>
  </si>
  <si>
    <t>Hummer h-s</t>
  </si>
  <si>
    <t>Ger De Groot (sel)</t>
  </si>
  <si>
    <t>Pathos</t>
  </si>
  <si>
    <t>Demi Goossens (sel)</t>
  </si>
  <si>
    <t>Ravensbos's Messi</t>
  </si>
  <si>
    <t>Loes Knoops (sel)</t>
  </si>
  <si>
    <t>Kalypso N&amp;A</t>
  </si>
  <si>
    <t>Ila Jansen (sel)</t>
  </si>
  <si>
    <t>avatar-z</t>
  </si>
  <si>
    <t>Sabine Strijp (sel)</t>
  </si>
  <si>
    <t>Postberg Cadence Z</t>
  </si>
  <si>
    <t>Zoë Hanssen (sel)</t>
  </si>
  <si>
    <t>Kashmir</t>
  </si>
  <si>
    <t>Loeke Kockelkoren (sel)</t>
  </si>
  <si>
    <t>Kenzo</t>
  </si>
  <si>
    <t>Julidè Boruta (sel)</t>
  </si>
  <si>
    <t>Missis-Spring</t>
  </si>
  <si>
    <t>Kaiser De Niro</t>
  </si>
  <si>
    <t>Bo</t>
  </si>
  <si>
    <t>Ocean Gold K</t>
  </si>
  <si>
    <t>Andre Houben (sel)</t>
  </si>
  <si>
    <t>Lars</t>
  </si>
  <si>
    <t>Yardena Schillings (sel)</t>
  </si>
  <si>
    <t>Oppertunity</t>
  </si>
  <si>
    <t>Wessel Van der Venne (sel)</t>
  </si>
  <si>
    <t>Macchiato I.K.</t>
  </si>
  <si>
    <t>Toto Royal</t>
  </si>
  <si>
    <t>Syrche Cordewener (sel)</t>
  </si>
  <si>
    <t>Darcy's Ranchero</t>
  </si>
  <si>
    <t>Maikel Remmers - van Dijk (sel)</t>
  </si>
  <si>
    <t>Puzzle Me</t>
  </si>
  <si>
    <t>Ralf van der Linden (sel)</t>
  </si>
  <si>
    <t>Oro Verde</t>
  </si>
  <si>
    <t>Syenna Pya</t>
  </si>
  <si>
    <t>Ingrid Fransen (sel)</t>
  </si>
  <si>
    <t>Casimir</t>
  </si>
  <si>
    <t>Mette Wieland (sel)</t>
  </si>
  <si>
    <t>Ocean S</t>
  </si>
  <si>
    <t>Lisa Scheenen (sel)</t>
  </si>
  <si>
    <t>Fudge</t>
  </si>
  <si>
    <t>Luna Hanssen (sel)</t>
  </si>
  <si>
    <t>Excalibur</t>
  </si>
  <si>
    <t>Nikki Kamminga (sel)</t>
  </si>
  <si>
    <t>Excellent's Hearthunter</t>
  </si>
  <si>
    <t>Eva Hietkamp (sel)</t>
  </si>
  <si>
    <t>Valegro</t>
  </si>
  <si>
    <t>Priscilla Mulders (sel)</t>
  </si>
  <si>
    <t>JAX</t>
  </si>
  <si>
    <t>Sanne Eerens (sel)</t>
  </si>
  <si>
    <t>EquiEerenS' Avalon</t>
  </si>
  <si>
    <t>Fenne Steijns (sel)</t>
  </si>
  <si>
    <t>Private Dancing Girl Nh</t>
  </si>
  <si>
    <t>Rianka Schroen (sel)</t>
  </si>
  <si>
    <t>Viganò</t>
  </si>
  <si>
    <t>Anne van der Weide (sel)</t>
  </si>
  <si>
    <t>Rosanne Dior</t>
  </si>
  <si>
    <t>Naomi Mulkens (sel)</t>
  </si>
  <si>
    <t>Cadanz  Z</t>
  </si>
  <si>
    <t>Sanne Geilenkirchen (sel)</t>
  </si>
  <si>
    <t>Amigo</t>
  </si>
  <si>
    <t>Amber Van der Bij (sel)</t>
  </si>
  <si>
    <t>Maurice P.B.F.T</t>
  </si>
  <si>
    <t>Veerle van der Velden - Raya van Krimpen (sel)</t>
  </si>
  <si>
    <t>Stelvio van Merle</t>
  </si>
  <si>
    <t>Shirley May</t>
  </si>
  <si>
    <t>Kimberly Overeem (sel)</t>
  </si>
  <si>
    <t>Blackjack</t>
  </si>
  <si>
    <t>Deborah Moors (sel)</t>
  </si>
  <si>
    <t>Indian Joyce</t>
  </si>
  <si>
    <t>Arlette Quaedvlieg (sel)</t>
  </si>
  <si>
    <t>Donnabella</t>
  </si>
  <si>
    <t>Denise Smits (sel)</t>
  </si>
  <si>
    <t>Zeus Blue</t>
  </si>
  <si>
    <t>Kevin Bogman (sel)</t>
  </si>
  <si>
    <t>Bessica</t>
  </si>
  <si>
    <t>Veerle Dicker (sel)</t>
  </si>
  <si>
    <t>Ali</t>
  </si>
  <si>
    <t>Sterre Bootz (sel)</t>
  </si>
  <si>
    <t>Omar Sharif EH</t>
  </si>
  <si>
    <t>Claudia Jaegers (sel)</t>
  </si>
  <si>
    <t>PoshOlympia</t>
  </si>
  <si>
    <t>postberg excellent av</t>
  </si>
  <si>
    <t>Frisbee-Spring</t>
  </si>
  <si>
    <t>Enya Hendriks - Van Gils (sel)</t>
  </si>
  <si>
    <t>Excellent's Sobaika</t>
  </si>
  <si>
    <t>Elise Bloemen (sel)</t>
  </si>
  <si>
    <t>Ella Rose</t>
  </si>
  <si>
    <t>Ruby Turfhorst</t>
  </si>
  <si>
    <t>Eleni Pelzer (sel)</t>
  </si>
  <si>
    <t>Carmen van Swaenshof</t>
  </si>
  <si>
    <t>So Special L</t>
  </si>
  <si>
    <t>1043968RL</t>
  </si>
  <si>
    <t>1051581SV</t>
  </si>
  <si>
    <t>1032083BO</t>
  </si>
  <si>
    <t>1017585IM</t>
  </si>
  <si>
    <t>1044147DQ</t>
  </si>
  <si>
    <t>971150ZS</t>
  </si>
  <si>
    <t>1029357BB</t>
  </si>
  <si>
    <t>1017414AD</t>
  </si>
  <si>
    <t>1028951OB</t>
  </si>
  <si>
    <t>1031980PJ</t>
  </si>
  <si>
    <t>1031277PB</t>
  </si>
  <si>
    <t>880116FF</t>
  </si>
  <si>
    <t>1052361SG</t>
  </si>
  <si>
    <t>1054413EB</t>
  </si>
  <si>
    <t>1030383CP</t>
  </si>
  <si>
    <t>1054267SL</t>
  </si>
  <si>
    <t>1045239PR</t>
  </si>
  <si>
    <t>1046385OL</t>
  </si>
  <si>
    <t>1054523SV</t>
  </si>
  <si>
    <t>962365CF</t>
  </si>
  <si>
    <t>1054596OW</t>
  </si>
  <si>
    <t>1046270FS</t>
  </si>
  <si>
    <t>1036246EH</t>
  </si>
  <si>
    <t>1054752EK</t>
  </si>
  <si>
    <t>1052988VH</t>
  </si>
  <si>
    <t>1053020JM</t>
  </si>
  <si>
    <t>1053851EE</t>
  </si>
  <si>
    <t>1014799PS</t>
  </si>
  <si>
    <t>1029651NS</t>
  </si>
  <si>
    <t>1052207RW</t>
  </si>
  <si>
    <t>959395CM</t>
  </si>
  <si>
    <t>1000242AG</t>
  </si>
  <si>
    <t>1034527MB</t>
  </si>
  <si>
    <t>1001275SV</t>
  </si>
  <si>
    <t>1002568NK</t>
  </si>
  <si>
    <t>1043696RK</t>
  </si>
  <si>
    <t>1054684MS</t>
  </si>
  <si>
    <t>950746CH</t>
  </si>
  <si>
    <t>1040541SL</t>
  </si>
  <si>
    <t>921104GH</t>
  </si>
  <si>
    <t>986853YL</t>
  </si>
  <si>
    <t>1023181RN</t>
  </si>
  <si>
    <t>1014298GS</t>
  </si>
  <si>
    <t>1016219EB</t>
  </si>
  <si>
    <t>983589OP</t>
  </si>
  <si>
    <t>1000147OF</t>
  </si>
  <si>
    <t>829871DC</t>
  </si>
  <si>
    <t>1014755BF</t>
  </si>
  <si>
    <t>1019090LH</t>
  </si>
  <si>
    <t>994113OS</t>
  </si>
  <si>
    <t>935481MV</t>
  </si>
  <si>
    <t>1032801TL</t>
  </si>
  <si>
    <t>934901MB</t>
  </si>
  <si>
    <t>957121KS</t>
  </si>
  <si>
    <t>1036400RK</t>
  </si>
  <si>
    <t>1033913RF</t>
  </si>
  <si>
    <t>951432MB</t>
  </si>
  <si>
    <t>1002610FL</t>
  </si>
  <si>
    <t>1024755OK</t>
  </si>
  <si>
    <t>1041797RV</t>
  </si>
  <si>
    <t>1039866JJ</t>
  </si>
  <si>
    <t>1042072HD</t>
  </si>
  <si>
    <t>1042833PG</t>
  </si>
  <si>
    <t>824166MG</t>
  </si>
  <si>
    <t>930469KK</t>
  </si>
  <si>
    <t>844559AJ</t>
  </si>
  <si>
    <t>1002366KK</t>
  </si>
  <si>
    <t>887361KH</t>
  </si>
  <si>
    <t>912967PS</t>
  </si>
  <si>
    <t>907035KL</t>
  </si>
  <si>
    <t>1016566NS</t>
  </si>
  <si>
    <t>988691JV</t>
  </si>
  <si>
    <t>995854PV</t>
  </si>
  <si>
    <t>902026AR</t>
  </si>
  <si>
    <t>1003022PV</t>
  </si>
  <si>
    <t>939134MD</t>
  </si>
  <si>
    <t>999092IH</t>
  </si>
  <si>
    <t>932036KA</t>
  </si>
  <si>
    <t>742135FM</t>
  </si>
  <si>
    <t>1042952PG</t>
  </si>
  <si>
    <t>873928KB</t>
  </si>
  <si>
    <t>867438DD</t>
  </si>
  <si>
    <t>996600NS</t>
  </si>
  <si>
    <t>920981KS</t>
  </si>
  <si>
    <t>847430KE</t>
  </si>
  <si>
    <t>961818NZ</t>
  </si>
  <si>
    <t>1029988CV</t>
  </si>
  <si>
    <t>Ruuth Vervoort (sel)</t>
  </si>
  <si>
    <t>1045030HG</t>
  </si>
  <si>
    <t>Myrthe Gijsbers (sel)</t>
  </si>
  <si>
    <t>1043597RD</t>
  </si>
  <si>
    <t>Faith van Disseldorp (sel)</t>
  </si>
  <si>
    <t>1054730SE</t>
  </si>
  <si>
    <t>Kristi Ernst (sel)</t>
  </si>
  <si>
    <t>1053633SD</t>
  </si>
  <si>
    <t>Jenske van Dongen (sel)</t>
  </si>
  <si>
    <t>1053089PH</t>
  </si>
  <si>
    <t>Daisy Houwen (sel)</t>
  </si>
  <si>
    <t>Crulandro</t>
  </si>
  <si>
    <t>Harley</t>
  </si>
  <si>
    <t>Rhapsody'S Queen</t>
  </si>
  <si>
    <t>Scooby Vdp</t>
  </si>
  <si>
    <t>Showgirl</t>
  </si>
  <si>
    <t>Pamrava</t>
  </si>
  <si>
    <t>1028441RV</t>
  </si>
  <si>
    <t>Gaby Versleijen (sel)</t>
  </si>
  <si>
    <t>1030683RO</t>
  </si>
  <si>
    <t>Meeske Orval (sel)</t>
  </si>
  <si>
    <t>996547CL</t>
  </si>
  <si>
    <t>Saskia van Lit (sel)</t>
  </si>
  <si>
    <t>1017845CL</t>
  </si>
  <si>
    <t>Emma Lenssen (sel)</t>
  </si>
  <si>
    <t>992364VL</t>
  </si>
  <si>
    <t>Astrid Van Leendert (sel)</t>
  </si>
  <si>
    <t>1006286MC</t>
  </si>
  <si>
    <t>Jara Coopmans (sel)</t>
  </si>
  <si>
    <t>1036521RL</t>
  </si>
  <si>
    <t>1016325IW</t>
  </si>
  <si>
    <t>Roos Weijers (sel)</t>
  </si>
  <si>
    <t>994599LL</t>
  </si>
  <si>
    <t>1025371RE</t>
  </si>
  <si>
    <t>Lieke Ewalts (sel)</t>
  </si>
  <si>
    <t>Royal Dior 3Kw</t>
  </si>
  <si>
    <t>Rinona V</t>
  </si>
  <si>
    <t>Chief</t>
  </si>
  <si>
    <t>Covey</t>
  </si>
  <si>
    <t>Vancouver</t>
  </si>
  <si>
    <t>Manja</t>
  </si>
  <si>
    <t>Razzle Dazzle Sg</t>
  </si>
  <si>
    <t>Isis</t>
  </si>
  <si>
    <t>Luna</t>
  </si>
  <si>
    <t>Radar Love</t>
  </si>
  <si>
    <t>999179GB</t>
  </si>
  <si>
    <t>Mieke Benders (sel)</t>
  </si>
  <si>
    <t>1051409EF</t>
  </si>
  <si>
    <t>1021997PB</t>
  </si>
  <si>
    <t>Yara den Boer (sel)</t>
  </si>
  <si>
    <t>1017503LS</t>
  </si>
  <si>
    <t>Louka Sijbers (sel)</t>
  </si>
  <si>
    <t>1030546RW</t>
  </si>
  <si>
    <t>Lisa Wolter (sel)</t>
  </si>
  <si>
    <t>1043635MR</t>
  </si>
  <si>
    <t>Lidwien Willems - Rutten (sel)</t>
  </si>
  <si>
    <t>Gabber</t>
  </si>
  <si>
    <t>Eaton</t>
  </si>
  <si>
    <t>Prada</t>
  </si>
  <si>
    <t>Lianda</t>
  </si>
  <si>
    <t>Romeo</t>
  </si>
  <si>
    <t>Mooike</t>
  </si>
  <si>
    <t>989579OM</t>
  </si>
  <si>
    <t>Kriss Den Mulder (sel)</t>
  </si>
  <si>
    <t>981354SS</t>
  </si>
  <si>
    <t>Jordy Straatman (sel)</t>
  </si>
  <si>
    <t>977992NK</t>
  </si>
  <si>
    <t>Rianne Sanders - Kleuskens (sel)</t>
  </si>
  <si>
    <t>1014760PH</t>
  </si>
  <si>
    <t>Isa Hollands (sel)</t>
  </si>
  <si>
    <t>1040463MD</t>
  </si>
  <si>
    <t>Joyce Scheepers - Van Dijk (sel)</t>
  </si>
  <si>
    <t>907450BL</t>
  </si>
  <si>
    <t>Andrea Linders - Lussenheide (sel)</t>
  </si>
  <si>
    <t>982151MS</t>
  </si>
  <si>
    <t>851249ET</t>
  </si>
  <si>
    <t>Susanne Titulaer (sel)</t>
  </si>
  <si>
    <t>983310OK</t>
  </si>
  <si>
    <t>Sannah Kreuzer (sel)</t>
  </si>
  <si>
    <t>833333GH</t>
  </si>
  <si>
    <t>1015211OT</t>
  </si>
  <si>
    <t>Anke Amory - Timmermans (sel)</t>
  </si>
  <si>
    <t>988820NH</t>
  </si>
  <si>
    <t>Fabienne Ten Horn (sel)</t>
  </si>
  <si>
    <t>Odymathika M</t>
  </si>
  <si>
    <t>So Sultan</t>
  </si>
  <si>
    <t>Nianda</t>
  </si>
  <si>
    <t>Prince Of Zenon</t>
  </si>
  <si>
    <t>Mandela</t>
  </si>
  <si>
    <t>Billie Jean</t>
  </si>
  <si>
    <t>Maserati</t>
  </si>
  <si>
    <t>Esqueri</t>
  </si>
  <si>
    <t>Ortez RN</t>
  </si>
  <si>
    <t>Garamba HTR</t>
  </si>
  <si>
    <t>Okey Dokey Sg</t>
  </si>
  <si>
    <t>Niesta Dolcevita Jv</t>
  </si>
  <si>
    <t>1025772PH</t>
  </si>
  <si>
    <t>889901SK</t>
  </si>
  <si>
    <t>Joyce Van Laar - Kleeven (sel)</t>
  </si>
  <si>
    <t>1049779SF</t>
  </si>
  <si>
    <t>1018991LV</t>
  </si>
  <si>
    <t>Shalina van de Ven (sel)</t>
  </si>
  <si>
    <t>900786LL</t>
  </si>
  <si>
    <t>Danielle Leyser (sel)</t>
  </si>
  <si>
    <t>1013744US</t>
  </si>
  <si>
    <t>Rowie Stappers (sel)</t>
  </si>
  <si>
    <t>1051770LJ</t>
  </si>
  <si>
    <t>Sonja Janssen (sel)</t>
  </si>
  <si>
    <t>Parano</t>
  </si>
  <si>
    <t>So What</t>
  </si>
  <si>
    <t>Sir Donner Blitz</t>
  </si>
  <si>
    <t>Lorde</t>
  </si>
  <si>
    <t>Look Furst</t>
  </si>
  <si>
    <t>Ucassi van den Guldennagel</t>
  </si>
  <si>
    <t>Lord Scaribo</t>
  </si>
  <si>
    <t>732397FJ</t>
  </si>
  <si>
    <t>873726JH</t>
  </si>
  <si>
    <t>861527ST</t>
  </si>
  <si>
    <t>Sharonna Janssen Steenberg</t>
  </si>
  <si>
    <t>Linda Henrich (sel)</t>
  </si>
  <si>
    <t>First-Diamond</t>
  </si>
  <si>
    <t>Jualita O</t>
  </si>
  <si>
    <t>Nikita Raijmakers</t>
  </si>
  <si>
    <t>Aniek de Vlieger (sel)</t>
  </si>
  <si>
    <t>Margje Janssen (sel)</t>
  </si>
  <si>
    <t>Wim Tyssen</t>
  </si>
  <si>
    <t>Caresse Breugom</t>
  </si>
  <si>
    <t>996203OR</t>
  </si>
  <si>
    <t>905796LV</t>
  </si>
  <si>
    <t>938964MJ</t>
  </si>
  <si>
    <t>906031KB</t>
  </si>
  <si>
    <t>Oh Cara MiaUtopia Rs2</t>
  </si>
  <si>
    <t>Lexington</t>
  </si>
  <si>
    <t>Mealin</t>
  </si>
  <si>
    <t>Sorpreza</t>
  </si>
  <si>
    <t>Klaire M</t>
  </si>
  <si>
    <t>Niki Graat</t>
  </si>
  <si>
    <t>Gertie Peters - Janssen (sel)</t>
  </si>
  <si>
    <t>Irmgard Gijsen (sel)</t>
  </si>
  <si>
    <t>Tessa Van den Brand</t>
  </si>
  <si>
    <t>Tanja Martens (sel)</t>
  </si>
  <si>
    <t>Indy Jetten (sel)</t>
  </si>
  <si>
    <t>930087SG</t>
  </si>
  <si>
    <t>847763IJ</t>
  </si>
  <si>
    <t>935702WG</t>
  </si>
  <si>
    <t>815789FB</t>
  </si>
  <si>
    <t>823420GM</t>
  </si>
  <si>
    <t>957401LR</t>
  </si>
  <si>
    <t>1030246FT</t>
  </si>
  <si>
    <t>854504MJ</t>
  </si>
  <si>
    <t>Nicole Kremers - Dube</t>
  </si>
  <si>
    <t>929378TD</t>
  </si>
  <si>
    <t>Topspeed Frisians Dimitriv</t>
  </si>
  <si>
    <t>Eline Agterberg</t>
  </si>
  <si>
    <t>Maxime Van Oijen (sel)</t>
  </si>
  <si>
    <t>Amber Meeuwisssen</t>
  </si>
  <si>
    <t>Lisa Van Oijen (sel)</t>
  </si>
  <si>
    <t>Rachel Matthijssen</t>
  </si>
  <si>
    <t>Nathalie Doornbos</t>
  </si>
  <si>
    <t>Jozijna Van de Meij (sel)</t>
  </si>
  <si>
    <t>Marissa Baartz (sel)</t>
  </si>
  <si>
    <t>1036558RA</t>
  </si>
  <si>
    <t>981425OO</t>
  </si>
  <si>
    <t>1053907CM</t>
  </si>
  <si>
    <t>953751DO</t>
  </si>
  <si>
    <t>1010179HM</t>
  </si>
  <si>
    <t>1001394ND</t>
  </si>
  <si>
    <t>925982AM</t>
  </si>
  <si>
    <t>916745MB</t>
  </si>
  <si>
    <t>Riverside E</t>
  </si>
  <si>
    <t>Onassis</t>
  </si>
  <si>
    <t>Call Me Cool</t>
  </si>
  <si>
    <t>Don Juan</t>
  </si>
  <si>
    <t>Heavenly Spring</t>
  </si>
  <si>
    <t>Norma Jeane</t>
  </si>
  <si>
    <t>Avelengo</t>
  </si>
  <si>
    <t>Moonlight Shadow</t>
  </si>
  <si>
    <t>Elvira Van Bergen (sel)</t>
  </si>
  <si>
    <t>Sacha Noij (sel)</t>
  </si>
  <si>
    <t>Joyce Kuyltjes</t>
  </si>
  <si>
    <t>Roxanne Lucassen (sel)</t>
  </si>
  <si>
    <t>Maud Heynert</t>
  </si>
  <si>
    <t>Sander Brons</t>
  </si>
  <si>
    <t>Macarena</t>
  </si>
  <si>
    <t>Parlene Reina</t>
  </si>
  <si>
    <t>Phila Vd</t>
  </si>
  <si>
    <t>Mooi Man</t>
  </si>
  <si>
    <t>Limoncello</t>
  </si>
  <si>
    <t>My Present</t>
  </si>
  <si>
    <t>Noir Vrb</t>
  </si>
  <si>
    <t>987588MB</t>
  </si>
  <si>
    <t>1009091PH</t>
  </si>
  <si>
    <t>996746PN</t>
  </si>
  <si>
    <t>960589MK</t>
  </si>
  <si>
    <t>1053068LH</t>
  </si>
  <si>
    <t>984070MH</t>
  </si>
  <si>
    <t>1015270NB</t>
  </si>
  <si>
    <t>Barbara van Kempen (sel)</t>
  </si>
  <si>
    <t>Hanneke Kosters (sel)</t>
  </si>
  <si>
    <t>Yoni Lourenssen</t>
  </si>
  <si>
    <t>Elke Linders</t>
  </si>
  <si>
    <t>Marlies Brons (sel)</t>
  </si>
  <si>
    <t>Ibolja Arts</t>
  </si>
  <si>
    <t>Jana Theeuwen (sel)</t>
  </si>
  <si>
    <t>Vera Wismans (sel)</t>
  </si>
  <si>
    <t>1045519NK</t>
  </si>
  <si>
    <t>973260NK</t>
  </si>
  <si>
    <t>1021109OL</t>
  </si>
  <si>
    <t>1010160LL</t>
  </si>
  <si>
    <t>1046899OO</t>
  </si>
  <si>
    <t>1054724SB</t>
  </si>
  <si>
    <t>1031083RA</t>
  </si>
  <si>
    <t>1026722RT</t>
  </si>
  <si>
    <t>1012950DW</t>
  </si>
  <si>
    <t>Natsumi Sl</t>
  </si>
  <si>
    <t>Nelle</t>
  </si>
  <si>
    <t>Olivia</t>
  </si>
  <si>
    <t>La Vida</t>
  </si>
  <si>
    <t>Olaf</t>
  </si>
  <si>
    <t>Spot</t>
  </si>
  <si>
    <t>Ravella</t>
  </si>
  <si>
    <t>Rivaldi</t>
  </si>
  <si>
    <t>Daron</t>
  </si>
  <si>
    <t>Emma Zuidam (sel)</t>
  </si>
  <si>
    <t>Esmee Kremers (sel)</t>
  </si>
  <si>
    <t>Lonneke Verbruggen (sel)</t>
  </si>
  <si>
    <t>Shanya Hazevoet</t>
  </si>
  <si>
    <t>Isis Elemans</t>
  </si>
  <si>
    <t>Floortje Kliffen</t>
  </si>
  <si>
    <t>Tara de Nijs</t>
  </si>
  <si>
    <t>Michelle Kornuyt - Patelski (sel)</t>
  </si>
  <si>
    <t>Liesbeth Jenniskens</t>
  </si>
  <si>
    <t>Lisa Weijers</t>
  </si>
  <si>
    <t>1056499SZ</t>
  </si>
  <si>
    <t>1055913DK</t>
  </si>
  <si>
    <t>1029510RV</t>
  </si>
  <si>
    <t>1052315JS</t>
  </si>
  <si>
    <t>987855ME</t>
  </si>
  <si>
    <t>1055412BK</t>
  </si>
  <si>
    <t>1022442VN</t>
  </si>
  <si>
    <t>1021906FP</t>
  </si>
  <si>
    <t>1055471OJ</t>
  </si>
  <si>
    <t>1013801MW</t>
  </si>
  <si>
    <t>Soof Osterbos</t>
  </si>
  <si>
    <t>Ditishem</t>
  </si>
  <si>
    <t>Ramsey</t>
  </si>
  <si>
    <t>Jurist</t>
  </si>
  <si>
    <t>Memmo</t>
  </si>
  <si>
    <t>Bennetti Z</t>
  </si>
  <si>
    <t>Visa-card</t>
  </si>
  <si>
    <t>Fay</t>
  </si>
  <si>
    <t>Okey Dokey K</t>
  </si>
  <si>
    <t>Maestro  W</t>
  </si>
  <si>
    <t>Gentleman's United</t>
  </si>
  <si>
    <t>Freddy</t>
  </si>
  <si>
    <t>Faya</t>
  </si>
  <si>
    <t>Lollypop</t>
  </si>
  <si>
    <t>Samba de Janeiro VDT</t>
  </si>
  <si>
    <t>Mon ami</t>
  </si>
  <si>
    <t>Wytske</t>
  </si>
  <si>
    <t>I-Am-Me</t>
  </si>
  <si>
    <t>Marijne van Kempen (sel)</t>
  </si>
  <si>
    <t>One And Only</t>
  </si>
  <si>
    <t>Annabella Moonen (sel)</t>
  </si>
  <si>
    <t>Kaschmira</t>
  </si>
  <si>
    <t>Esther Schaepkens (sel)</t>
  </si>
  <si>
    <t>Sodeju Ft</t>
  </si>
  <si>
    <t>Alina Riecke (sel)</t>
  </si>
  <si>
    <t>Ici Valentina</t>
  </si>
  <si>
    <t>Celina Stroucken (sel)</t>
  </si>
  <si>
    <t>Ravensbos's Cion Z</t>
  </si>
  <si>
    <t>Noa Ackermans (sel)</t>
  </si>
  <si>
    <t>Sir Diamond R</t>
  </si>
  <si>
    <t>Juul Eijssen (sel)</t>
  </si>
  <si>
    <t>Sixpack</t>
  </si>
  <si>
    <t>Nathaly Erens (sel)</t>
  </si>
  <si>
    <t>Marieke Kusters (sel)</t>
  </si>
  <si>
    <t>OJazz HS</t>
  </si>
  <si>
    <t>Joyce van Nunspeet - Juarez (sel)</t>
  </si>
  <si>
    <t>Cornet's Ti Sento</t>
  </si>
  <si>
    <t>Jill Dassen (sel)</t>
  </si>
  <si>
    <t>Emperador Salvatella</t>
  </si>
  <si>
    <t>Kim Dadziak (sel)</t>
  </si>
  <si>
    <t>D'quero</t>
  </si>
  <si>
    <t>Cira Meessen (sel)</t>
  </si>
  <si>
    <t>Silver Rose</t>
  </si>
  <si>
    <t>Mandy Jong (sel)</t>
  </si>
  <si>
    <t>Rivale</t>
  </si>
  <si>
    <t>Manon Heine (sel)</t>
  </si>
  <si>
    <t>Iphone</t>
  </si>
  <si>
    <t>Larissa Hendriks (sel)</t>
  </si>
  <si>
    <t>Bailadora</t>
  </si>
  <si>
    <t>Kimberley Lindelauf (sel)</t>
  </si>
  <si>
    <t>Patcho M</t>
  </si>
  <si>
    <t>Stefanie Kriescher (sel)</t>
  </si>
  <si>
    <t>Kalysta Landa</t>
  </si>
  <si>
    <t>Lisanna Bams (sel)</t>
  </si>
  <si>
    <t>Prima Donna</t>
  </si>
  <si>
    <t>Linda-Jane Nieuwenboom (sel)</t>
  </si>
  <si>
    <t>Huzaar</t>
  </si>
  <si>
    <t>Daphne Verhees (sel)</t>
  </si>
  <si>
    <t>Apollo</t>
  </si>
  <si>
    <t>Lisa Kroezen (sel)</t>
  </si>
  <si>
    <t>Jive M</t>
  </si>
  <si>
    <t>Rochford Turfhorst</t>
  </si>
  <si>
    <t>Raymond Geraedts (sel)</t>
  </si>
  <si>
    <t>Ravensbos's Pearl</t>
  </si>
  <si>
    <t>Zyna Debougnoux (sel)</t>
  </si>
  <si>
    <t>Nono</t>
  </si>
  <si>
    <t>Noël Darding (sel)</t>
  </si>
  <si>
    <t>Mirabelle</t>
  </si>
  <si>
    <t>Ravensbos's Markieboy</t>
  </si>
  <si>
    <t>Inverna Rds</t>
  </si>
  <si>
    <t>Charlotte Schins (sel)</t>
  </si>
  <si>
    <t>Equine Parks Ozzy</t>
  </si>
  <si>
    <t>Claudia Hanssen (sel)</t>
  </si>
  <si>
    <t>Energy</t>
  </si>
  <si>
    <t>Ylse Koreman (sel)</t>
  </si>
  <si>
    <t>Phantast</t>
  </si>
  <si>
    <t>Lisa Kaiser (sel)</t>
  </si>
  <si>
    <t>Arizona vh Trichelhof</t>
  </si>
  <si>
    <t>Johnny Nowakowski - Van Bree (sel)</t>
  </si>
  <si>
    <t>Gjosse</t>
  </si>
  <si>
    <t>Fabienne van Groeningen (sel)</t>
  </si>
  <si>
    <t>Perginia</t>
  </si>
  <si>
    <t>Simone Brito - Lüdke (sel)</t>
  </si>
  <si>
    <t>Pandora Negra</t>
  </si>
  <si>
    <t>Pretletter Mg</t>
  </si>
  <si>
    <t>Ravensbos's Royal Diamond St.M</t>
  </si>
  <si>
    <t>Rimini Taonga</t>
  </si>
  <si>
    <t>Joanna Hagemans (sel)</t>
  </si>
  <si>
    <t>Allen HH Z</t>
  </si>
  <si>
    <t>Femke Leeuwen (sel)</t>
  </si>
  <si>
    <t>Rohda Apalatina</t>
  </si>
  <si>
    <t>Henny Brauwers (sel)</t>
  </si>
  <si>
    <t>Castor</t>
  </si>
  <si>
    <t>Tessa Vonken (sel)</t>
  </si>
  <si>
    <t>Haowen</t>
  </si>
  <si>
    <t>Gitte Frehen (sel)</t>
  </si>
  <si>
    <t>Indira Olita N</t>
  </si>
  <si>
    <t>Olivita O</t>
  </si>
  <si>
    <t>Sharon Van der Heyden (sel)</t>
  </si>
  <si>
    <t>Pip Bria</t>
  </si>
  <si>
    <t>Remy Bastings (sel)</t>
  </si>
  <si>
    <t>Mauri</t>
  </si>
  <si>
    <t>Origon</t>
  </si>
  <si>
    <t>Anne Joosten (sel)</t>
  </si>
  <si>
    <t>Don Saros Van 't Gestelhof</t>
  </si>
  <si>
    <t>Eowyn van Stal aan t Kanaal</t>
  </si>
  <si>
    <t>Esmee Warlich (sel)</t>
  </si>
  <si>
    <t>Brego</t>
  </si>
  <si>
    <t>1047581RV</t>
  </si>
  <si>
    <t>Amy Verheijen</t>
  </si>
  <si>
    <t>Ratina</t>
  </si>
  <si>
    <t>1056628ED</t>
  </si>
  <si>
    <t>Fee Duizer</t>
  </si>
  <si>
    <t>Excellent's Lady</t>
  </si>
  <si>
    <t>1054849RH</t>
  </si>
  <si>
    <t>Milou Houkes</t>
  </si>
  <si>
    <t>Rohan Vdp</t>
  </si>
  <si>
    <t>Britt Lucassen</t>
  </si>
  <si>
    <t>1057912RD</t>
  </si>
  <si>
    <t>Janine Denen</t>
  </si>
  <si>
    <t>Rwanda D</t>
  </si>
  <si>
    <t>1030922MB</t>
  </si>
  <si>
    <t>Inge van den Beucken</t>
  </si>
  <si>
    <t>Montenegro</t>
  </si>
  <si>
    <t>969834CB</t>
  </si>
  <si>
    <t>Amber Billekens</t>
  </si>
  <si>
    <t>Curly Crumble W.G. Z</t>
  </si>
  <si>
    <t>1023832RK</t>
  </si>
  <si>
    <t>Nadia Kremer</t>
  </si>
  <si>
    <t>1003224SS</t>
  </si>
  <si>
    <t>Wilma Sanders - Van Enckevort</t>
  </si>
  <si>
    <t>Sirani van de Kijkhoeve Z</t>
  </si>
  <si>
    <t>1013701BH</t>
  </si>
  <si>
    <t>Larissa Hendriks</t>
  </si>
  <si>
    <t>1057828OT</t>
  </si>
  <si>
    <t>Anke Amory - Timmermans</t>
  </si>
  <si>
    <t>Octavia g</t>
  </si>
  <si>
    <t>Meeske Orval</t>
  </si>
  <si>
    <t>1002579NP</t>
  </si>
  <si>
    <t>Ria Peeters</t>
  </si>
  <si>
    <t>Nova-Lien</t>
  </si>
  <si>
    <t>Linda Henrich</t>
  </si>
  <si>
    <t>937957TB</t>
  </si>
  <si>
    <t>Robin van den Boogaard</t>
  </si>
  <si>
    <t>Trinity</t>
  </si>
  <si>
    <t>997383FK</t>
  </si>
  <si>
    <t>Esmee Kemmelings</t>
  </si>
  <si>
    <t>Fayana</t>
  </si>
  <si>
    <t>990394NH</t>
  </si>
  <si>
    <t>Manon Huibers</t>
  </si>
  <si>
    <t>Nova</t>
  </si>
  <si>
    <t>671851CJ</t>
  </si>
  <si>
    <t>Nicole Janssen</t>
  </si>
  <si>
    <t>Cizette B</t>
  </si>
  <si>
    <t>981863OS</t>
  </si>
  <si>
    <t>Milou Koerts - Straten</t>
  </si>
  <si>
    <t>Ode Aan Ferdeaux</t>
  </si>
  <si>
    <t>844504IS</t>
  </si>
  <si>
    <t>Ellen Steeghs</t>
  </si>
  <si>
    <t>Indigo Es</t>
  </si>
  <si>
    <t>965377NV</t>
  </si>
  <si>
    <t>Jolanda de Vries</t>
  </si>
  <si>
    <t>Navar</t>
  </si>
  <si>
    <t>988660OP</t>
  </si>
  <si>
    <t>Monique Peeters</t>
  </si>
  <si>
    <t>O'Chi Black</t>
  </si>
  <si>
    <t>864321JA</t>
  </si>
  <si>
    <t>Imke Achten</t>
  </si>
  <si>
    <t>Joie De Vivre G.E.P.</t>
  </si>
  <si>
    <t>922154BH</t>
  </si>
  <si>
    <t>Helma Cox - Hermans</t>
  </si>
  <si>
    <t>Balou</t>
  </si>
  <si>
    <t>Fabienne van Heugten</t>
  </si>
  <si>
    <t>944794LH</t>
  </si>
  <si>
    <t>Lolene Reina</t>
  </si>
  <si>
    <t>949000NL</t>
  </si>
  <si>
    <t>Nanna's Dream SG</t>
  </si>
  <si>
    <t>1032958KC</t>
  </si>
  <si>
    <t>Leontine Coenders</t>
  </si>
  <si>
    <t>Krekwakwoj</t>
  </si>
  <si>
    <t>821109DH</t>
  </si>
  <si>
    <t>Deja Vu Vh</t>
  </si>
  <si>
    <t>1051610PV</t>
  </si>
  <si>
    <t>Laurie Vervoort</t>
  </si>
  <si>
    <t>Promise</t>
  </si>
  <si>
    <t>982610OG</t>
  </si>
  <si>
    <t>Vera Grevelink</t>
  </si>
  <si>
    <t>Othello Cc</t>
  </si>
  <si>
    <t>994150NB</t>
  </si>
  <si>
    <t>Carla Basten</t>
  </si>
  <si>
    <t>Neymar B</t>
  </si>
  <si>
    <t>947441ND</t>
  </si>
  <si>
    <t>Nairobi-D</t>
  </si>
  <si>
    <t>954982HB</t>
  </si>
  <si>
    <t>Belinda Francken - Becks</t>
  </si>
  <si>
    <t>Houston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</si>
</sst>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%"/>
  </numFmts>
  <fonts count="10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</font>
    <font>
      <sz val="8"/>
      <name val="Arial Narrow"/>
      <family val="2"/>
    </font>
    <font>
      <sz val="9"/>
      <name val="Arial Narrow"/>
      <family val="2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2" fontId="1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  <xf numFmtId="164" fontId="3" fillId="3" borderId="3" xfId="0" applyNumberFormat="1" applyFont="1" applyFill="1" applyBorder="1" applyAlignment="1">
      <alignment horizontal="center" vertical="center"/>
    </xf>
    <xf numFmtId="164" fontId="3" fillId="5" borderId="3" xfId="0" applyNumberFormat="1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/>
    </xf>
    <xf numFmtId="16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5" fillId="0" borderId="3" xfId="0" applyFont="1" applyBorder="1"/>
    <xf numFmtId="0" fontId="1" fillId="0" borderId="3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164" fontId="5" fillId="0" borderId="1" xfId="0" applyNumberFormat="1" applyFont="1" applyBorder="1"/>
    <xf numFmtId="0" fontId="0" fillId="0" borderId="3" xfId="0" applyBorder="1"/>
    <xf numFmtId="164" fontId="5" fillId="0" borderId="3" xfId="0" applyNumberFormat="1" applyFont="1" applyBorder="1"/>
    <xf numFmtId="164" fontId="5" fillId="0" borderId="3" xfId="0" applyNumberFormat="1" applyFont="1" applyBorder="1" applyAlignment="1">
      <alignment horizontal="center"/>
    </xf>
    <xf numFmtId="0" fontId="0" fillId="0" borderId="1" xfId="0" applyBorder="1"/>
    <xf numFmtId="164" fontId="1" fillId="0" borderId="6" xfId="0" applyNumberFormat="1" applyFon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/>
    </xf>
    <xf numFmtId="164" fontId="5" fillId="0" borderId="0" xfId="0" applyNumberFormat="1" applyFont="1"/>
    <xf numFmtId="164" fontId="1" fillId="0" borderId="0" xfId="0" applyNumberFormat="1" applyFont="1" applyAlignment="1">
      <alignment horizontal="center" vertical="center"/>
    </xf>
    <xf numFmtId="0" fontId="0" fillId="0" borderId="5" xfId="0" applyBorder="1"/>
    <xf numFmtId="164" fontId="1" fillId="0" borderId="5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5" fillId="0" borderId="0" xfId="0" applyNumberFormat="1" applyFont="1" applyAlignment="1">
      <alignment horizontal="center"/>
    </xf>
    <xf numFmtId="164" fontId="5" fillId="0" borderId="4" xfId="0" applyNumberFormat="1" applyFont="1" applyBorder="1"/>
    <xf numFmtId="164" fontId="1" fillId="0" borderId="4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164" fontId="9" fillId="0" borderId="0" xfId="0" applyNumberFormat="1" applyFont="1"/>
    <xf numFmtId="164" fontId="1" fillId="0" borderId="0" xfId="0" applyNumberFormat="1" applyFont="1" applyBorder="1" applyAlignment="1">
      <alignment horizontal="center" vertical="center"/>
    </xf>
    <xf numFmtId="0" fontId="0" fillId="0" borderId="0" xfId="0" applyFill="1"/>
    <xf numFmtId="164" fontId="1" fillId="0" borderId="5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/>
    <xf numFmtId="0" fontId="9" fillId="0" borderId="0" xfId="0" applyFont="1" applyFill="1" applyAlignment="1">
      <alignment vertical="center" wrapText="1"/>
    </xf>
    <xf numFmtId="164" fontId="9" fillId="0" borderId="0" xfId="0" applyNumberFormat="1" applyFont="1" applyFill="1"/>
    <xf numFmtId="164" fontId="1" fillId="0" borderId="0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165" fontId="9" fillId="0" borderId="1" xfId="0" applyNumberFormat="1" applyFont="1" applyFill="1" applyBorder="1" applyAlignment="1">
      <alignment vertical="center" wrapText="1"/>
    </xf>
    <xf numFmtId="165" fontId="1" fillId="0" borderId="1" xfId="0" applyNumberFormat="1" applyFont="1" applyFill="1" applyBorder="1" applyAlignment="1">
      <alignment horizontal="center" vertical="center"/>
    </xf>
    <xf numFmtId="0" fontId="0" fillId="0" borderId="0" xfId="0" applyBorder="1"/>
    <xf numFmtId="164" fontId="5" fillId="0" borderId="0" xfId="0" applyNumberFormat="1" applyFont="1" applyBorder="1"/>
    <xf numFmtId="0" fontId="0" fillId="0" borderId="7" xfId="0" applyFill="1" applyBorder="1"/>
    <xf numFmtId="0" fontId="0" fillId="0" borderId="5" xfId="0" applyFill="1" applyBorder="1"/>
    <xf numFmtId="164" fontId="5" fillId="0" borderId="1" xfId="0" applyNumberFormat="1" applyFont="1" applyFill="1" applyBorder="1" applyAlignment="1">
      <alignment horizontal="center"/>
    </xf>
    <xf numFmtId="0" fontId="0" fillId="0" borderId="0" xfId="0" applyFill="1" applyBorder="1"/>
    <xf numFmtId="0" fontId="0" fillId="0" borderId="3" xfId="0" applyFill="1" applyBorder="1"/>
    <xf numFmtId="164" fontId="5" fillId="0" borderId="0" xfId="0" applyNumberFormat="1" applyFont="1" applyBorder="1" applyAlignment="1">
      <alignment horizontal="center"/>
    </xf>
    <xf numFmtId="164" fontId="5" fillId="0" borderId="5" xfId="0" applyNumberFormat="1" applyFont="1" applyFill="1" applyBorder="1" applyAlignment="1">
      <alignment horizontal="center"/>
    </xf>
    <xf numFmtId="164" fontId="5" fillId="0" borderId="0" xfId="0" applyNumberFormat="1" applyFont="1" applyFill="1" applyAlignment="1">
      <alignment horizontal="center"/>
    </xf>
    <xf numFmtId="0" fontId="5" fillId="0" borderId="1" xfId="0" applyFont="1" applyFill="1" applyBorder="1"/>
    <xf numFmtId="164" fontId="5" fillId="0" borderId="3" xfId="0" applyNumberFormat="1" applyFont="1" applyFill="1" applyBorder="1" applyAlignment="1">
      <alignment horizontal="center"/>
    </xf>
    <xf numFmtId="164" fontId="5" fillId="0" borderId="1" xfId="0" applyNumberFormat="1" applyFont="1" applyFill="1" applyBorder="1"/>
    <xf numFmtId="0" fontId="0" fillId="0" borderId="6" xfId="0" applyFill="1" applyBorder="1"/>
    <xf numFmtId="164" fontId="1" fillId="0" borderId="6" xfId="0" applyNumberFormat="1" applyFont="1" applyFill="1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61"/>
  <sheetViews>
    <sheetView showGridLines="0" tabSelected="1" zoomScale="102" zoomScaleNormal="98" workbookViewId="0">
      <selection activeCell="O19" sqref="O19"/>
    </sheetView>
  </sheetViews>
  <sheetFormatPr defaultColWidth="9.140625" defaultRowHeight="15" x14ac:dyDescent="0.25"/>
  <cols>
    <col min="1" max="1" width="10" style="3" customWidth="1"/>
    <col min="2" max="2" width="8.85546875" style="14" hidden="1" customWidth="1"/>
    <col min="3" max="3" width="8.85546875" style="14" customWidth="1"/>
    <col min="4" max="4" width="11" style="3" customWidth="1"/>
    <col min="5" max="5" width="28.5703125" style="6" customWidth="1"/>
    <col min="6" max="6" width="27.85546875" style="7" customWidth="1"/>
    <col min="7" max="20" width="11.28515625" style="12" customWidth="1"/>
    <col min="21" max="22" width="9" style="12" customWidth="1"/>
    <col min="23" max="23" width="11.5703125" style="1" customWidth="1"/>
    <col min="24" max="24" width="8.85546875" style="1" customWidth="1"/>
    <col min="25" max="25" width="6" style="1" customWidth="1"/>
    <col min="26" max="26" width="8" style="2" customWidth="1"/>
    <col min="27" max="27" width="7.28515625" style="2" customWidth="1"/>
    <col min="28" max="28" width="5.85546875" style="2" customWidth="1"/>
    <col min="29" max="29" width="7.140625" style="2" customWidth="1"/>
    <col min="30" max="30" width="7.7109375" style="2" customWidth="1"/>
    <col min="31" max="31" width="7.140625" style="2" customWidth="1"/>
    <col min="32" max="32" width="8" style="1" customWidth="1"/>
    <col min="33" max="33" width="8.85546875" style="1" customWidth="1"/>
    <col min="34" max="34" width="6" style="1" customWidth="1"/>
    <col min="35" max="35" width="6.42578125" style="3" customWidth="1"/>
    <col min="36" max="36" width="7.140625" style="2" customWidth="1"/>
    <col min="37" max="37" width="7.140625" style="1" customWidth="1"/>
    <col min="38" max="38" width="6.28515625" style="1" customWidth="1"/>
    <col min="39" max="39" width="10.5703125" style="1" customWidth="1"/>
    <col min="40" max="40" width="7.140625" style="3" customWidth="1"/>
    <col min="41" max="41" width="7.140625" style="4" customWidth="1"/>
    <col min="42" max="42" width="18.5703125" style="4" customWidth="1"/>
    <col min="43" max="16384" width="9.140625" style="4"/>
  </cols>
  <sheetData>
    <row r="1" spans="1:42" ht="24" x14ac:dyDescent="0.25">
      <c r="A1" s="28" t="s">
        <v>3</v>
      </c>
      <c r="B1" s="18" t="s">
        <v>2</v>
      </c>
      <c r="C1" s="19" t="s">
        <v>5</v>
      </c>
      <c r="D1" s="27" t="s">
        <v>0</v>
      </c>
      <c r="E1" s="54" t="s">
        <v>4</v>
      </c>
      <c r="F1" s="54" t="s">
        <v>1</v>
      </c>
      <c r="G1" s="55" t="s">
        <v>13</v>
      </c>
      <c r="H1" s="30" t="s">
        <v>14</v>
      </c>
      <c r="I1" s="30" t="s">
        <v>15</v>
      </c>
      <c r="J1" s="30" t="s">
        <v>12</v>
      </c>
      <c r="K1" s="30" t="s">
        <v>22</v>
      </c>
      <c r="L1" s="30" t="s">
        <v>16</v>
      </c>
      <c r="M1" s="30" t="s">
        <v>8</v>
      </c>
      <c r="N1" s="41" t="s">
        <v>17</v>
      </c>
      <c r="O1" s="30" t="s">
        <v>10</v>
      </c>
      <c r="P1" s="30" t="s">
        <v>18</v>
      </c>
      <c r="Q1" s="30" t="s">
        <v>19</v>
      </c>
      <c r="R1" s="30" t="s">
        <v>7</v>
      </c>
      <c r="S1" s="30" t="s">
        <v>20</v>
      </c>
      <c r="T1" s="30" t="s">
        <v>23</v>
      </c>
      <c r="U1" s="30" t="s">
        <v>21</v>
      </c>
      <c r="V1" s="29" t="s">
        <v>6</v>
      </c>
      <c r="W1" s="29" t="s">
        <v>9</v>
      </c>
      <c r="X1" s="29"/>
      <c r="Y1" s="29"/>
      <c r="Z1" s="29"/>
      <c r="AA1" s="29"/>
      <c r="AB1" s="29"/>
      <c r="AC1" s="29"/>
      <c r="AD1" s="29"/>
      <c r="AE1" s="29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</row>
    <row r="2" spans="1:42" x14ac:dyDescent="0.25">
      <c r="A2" s="4"/>
      <c r="B2" s="21" t="e" cm="1">
        <f t="array" ref="B2">SUM(LARGE(G2:AA2,{1,2,3,4}))</f>
        <v>#NUM!</v>
      </c>
      <c r="C2" s="39" t="e" cm="1">
        <f t="array" ref="C2">SUM(LARGE(H2:AA2,{1,2,3}))</f>
        <v>#NUM!</v>
      </c>
      <c r="D2" s="62">
        <v>282</v>
      </c>
      <c r="E2" s="76" t="s">
        <v>539</v>
      </c>
      <c r="F2" s="76" t="s">
        <v>540</v>
      </c>
      <c r="G2" s="61"/>
      <c r="H2" s="78"/>
      <c r="I2" s="61">
        <f>207.5/300*100</f>
        <v>69.166666666666671</v>
      </c>
      <c r="J2" s="61"/>
      <c r="K2" s="61"/>
      <c r="L2" s="82"/>
      <c r="M2" s="17"/>
      <c r="O2" s="17"/>
      <c r="P2" s="17"/>
      <c r="R2" s="17"/>
    </row>
    <row r="3" spans="1:42" x14ac:dyDescent="0.25">
      <c r="A3" s="4"/>
      <c r="B3" s="21" t="e" cm="1">
        <f t="array" ref="B3">SUM(LARGE(H3:AA3,{1,2,3,4}))</f>
        <v>#NUM!</v>
      </c>
      <c r="C3" s="39" t="e" cm="1">
        <f t="array" ref="C3">SUM(LARGE(H3:AA3,{1,2,3}))</f>
        <v>#NUM!</v>
      </c>
      <c r="D3" s="62" t="s">
        <v>217</v>
      </c>
      <c r="E3" s="76" t="s">
        <v>154</v>
      </c>
      <c r="F3" s="76" t="s">
        <v>155</v>
      </c>
      <c r="G3" s="61">
        <f>173.5/300*100</f>
        <v>57.833333333333336</v>
      </c>
      <c r="H3" s="78"/>
      <c r="I3" s="61"/>
      <c r="J3" s="61"/>
      <c r="K3" s="61"/>
      <c r="L3" s="61"/>
    </row>
    <row r="4" spans="1:42" x14ac:dyDescent="0.25">
      <c r="A4" s="24"/>
      <c r="B4" s="21" t="e" cm="1">
        <f t="array" ref="B4">SUM(LARGE(G4:AA4,{1,2,3,4}))</f>
        <v>#NUM!</v>
      </c>
      <c r="C4" s="39" t="e" cm="1">
        <f t="array" ref="C4">SUM(LARGE(H4:AA4,{1,2,3}))</f>
        <v>#NUM!</v>
      </c>
      <c r="D4" s="62" t="s">
        <v>623</v>
      </c>
      <c r="E4" s="76" t="s">
        <v>624</v>
      </c>
      <c r="F4" s="76" t="s">
        <v>625</v>
      </c>
      <c r="G4" s="61"/>
      <c r="H4" s="78"/>
      <c r="I4" s="61"/>
      <c r="J4" s="61"/>
      <c r="K4" s="61">
        <v>64.832999999999998</v>
      </c>
      <c r="L4" s="61"/>
      <c r="M4" s="34"/>
    </row>
    <row r="5" spans="1:42" x14ac:dyDescent="0.25">
      <c r="A5" s="4"/>
      <c r="B5" s="21"/>
      <c r="C5" s="39" t="e" cm="1">
        <f t="array" ref="C5">SUM(LARGE(H5:AA5,{1,2,3}))</f>
        <v>#NUM!</v>
      </c>
      <c r="D5" s="62">
        <v>200</v>
      </c>
      <c r="E5" s="76" t="s">
        <v>535</v>
      </c>
      <c r="F5" s="76" t="s">
        <v>536</v>
      </c>
      <c r="G5" s="61"/>
      <c r="H5" s="78"/>
      <c r="I5" s="61">
        <f>215.5/300*100</f>
        <v>71.833333333333343</v>
      </c>
      <c r="J5" s="61"/>
      <c r="K5" s="61"/>
      <c r="L5" s="61"/>
    </row>
    <row r="6" spans="1:42" x14ac:dyDescent="0.25">
      <c r="A6" s="4"/>
      <c r="B6" s="21" t="e" cm="1">
        <f t="array" ref="B6">SUM(LARGE(G6:AA6,{1,2,3,4}))</f>
        <v>#NUM!</v>
      </c>
      <c r="C6" s="39" t="e" cm="1">
        <f t="array" ref="C6">SUM(LARGE(H6:AA6,{1,2,3}))</f>
        <v>#NUM!</v>
      </c>
      <c r="D6" s="62" t="s">
        <v>214</v>
      </c>
      <c r="E6" s="76" t="s">
        <v>148</v>
      </c>
      <c r="F6" s="76" t="s">
        <v>149</v>
      </c>
      <c r="G6" s="61">
        <f>175.5/300*100</f>
        <v>58.5</v>
      </c>
      <c r="H6" s="78"/>
      <c r="I6" s="61">
        <f>189.5/300*100</f>
        <v>63.166666666666671</v>
      </c>
      <c r="J6" s="61"/>
      <c r="K6" s="61"/>
      <c r="L6" s="61"/>
      <c r="M6" s="34"/>
      <c r="U6" s="33"/>
      <c r="V6" s="33"/>
    </row>
    <row r="7" spans="1:42" x14ac:dyDescent="0.25">
      <c r="B7" s="21" t="e" cm="1">
        <f t="array" ref="B7">SUM(LARGE(G7:AA7,{1,2,3,4}))</f>
        <v>#NUM!</v>
      </c>
      <c r="C7" s="39" t="e" cm="1">
        <f t="array" ref="C7">SUM(LARGE(H7:AA7,{1,2,3}))</f>
        <v>#NUM!</v>
      </c>
      <c r="D7" s="62">
        <v>397</v>
      </c>
      <c r="E7" s="76" t="s">
        <v>541</v>
      </c>
      <c r="F7" s="76" t="s">
        <v>542</v>
      </c>
      <c r="G7" s="61"/>
      <c r="H7" s="78"/>
      <c r="I7" s="61">
        <f>203.5/300*100</f>
        <v>67.833333333333329</v>
      </c>
      <c r="J7" s="61"/>
      <c r="K7" s="61"/>
      <c r="L7" s="61"/>
      <c r="O7" s="34"/>
    </row>
    <row r="8" spans="1:42" x14ac:dyDescent="0.25">
      <c r="A8" s="24"/>
      <c r="B8" s="21" t="e" cm="1">
        <f t="array" ref="B8">SUM(LARGE(G8:AA8,{1,2,3,4}))</f>
        <v>#NUM!</v>
      </c>
      <c r="C8" s="39" t="e" cm="1">
        <f t="array" ref="C8">SUM(LARGE(H8:AA8,{1,2,3}))</f>
        <v>#NUM!</v>
      </c>
      <c r="D8" s="62">
        <v>651</v>
      </c>
      <c r="E8" s="76" t="s">
        <v>556</v>
      </c>
      <c r="F8" s="76" t="s">
        <v>557</v>
      </c>
      <c r="G8" s="61"/>
      <c r="H8" s="78"/>
      <c r="I8" s="61">
        <f>189.5/300*100</f>
        <v>63.166666666666671</v>
      </c>
      <c r="J8" s="61"/>
      <c r="K8" s="61"/>
      <c r="L8" s="61"/>
      <c r="R8" s="21"/>
      <c r="W8" s="12"/>
    </row>
    <row r="9" spans="1:42" x14ac:dyDescent="0.25">
      <c r="A9" s="4"/>
      <c r="B9" s="21" t="e" cm="1">
        <f t="array" ref="B9">SUM(LARGE(G9:AA9,{1,2,3,4}))</f>
        <v>#NUM!</v>
      </c>
      <c r="C9" s="39" t="e" cm="1">
        <f t="array" ref="C9">SUM(LARGE(H9:AA9,{1,2,3}))</f>
        <v>#NUM!</v>
      </c>
      <c r="D9" s="62" t="s">
        <v>281</v>
      </c>
      <c r="E9" s="76" t="s">
        <v>282</v>
      </c>
      <c r="F9" s="76" t="s">
        <v>288</v>
      </c>
      <c r="G9" s="61"/>
      <c r="H9" s="78">
        <v>55</v>
      </c>
      <c r="I9" s="61"/>
      <c r="J9" s="61"/>
      <c r="K9" s="61"/>
      <c r="L9" s="61"/>
      <c r="R9" s="21"/>
      <c r="W9" s="12"/>
    </row>
    <row r="10" spans="1:42" x14ac:dyDescent="0.25">
      <c r="A10" s="4"/>
      <c r="B10" s="21" t="e" cm="1">
        <f t="array" ref="B10">SUM(LARGE(G10:AA10,{1,2,3,4}))</f>
        <v>#NUM!</v>
      </c>
      <c r="C10" s="39" t="e" cm="1">
        <f t="array" ref="C10">SUM(LARGE(H10:AA10,{1,2,3}))</f>
        <v>#NUM!</v>
      </c>
      <c r="D10" s="62" t="s">
        <v>505</v>
      </c>
      <c r="E10" s="76" t="s">
        <v>495</v>
      </c>
      <c r="F10" s="76" t="s">
        <v>515</v>
      </c>
      <c r="G10" s="61"/>
      <c r="H10" s="78"/>
      <c r="I10" s="61"/>
      <c r="J10" s="61">
        <v>69.167000000000002</v>
      </c>
      <c r="K10" s="61"/>
      <c r="L10" s="61"/>
      <c r="Q10" s="21"/>
      <c r="W10" s="14"/>
    </row>
    <row r="11" spans="1:42" x14ac:dyDescent="0.25">
      <c r="B11" s="42"/>
      <c r="C11" s="39" t="e" cm="1">
        <f t="array" ref="C11">SUM(LARGE(H11:AA11,{1,2,3}))</f>
        <v>#NUM!</v>
      </c>
      <c r="D11" s="62" t="s">
        <v>506</v>
      </c>
      <c r="E11" s="76" t="s">
        <v>496</v>
      </c>
      <c r="F11" s="76" t="s">
        <v>516</v>
      </c>
      <c r="G11" s="61"/>
      <c r="H11" s="78"/>
      <c r="I11" s="61"/>
      <c r="J11" s="61">
        <v>67.167000000000002</v>
      </c>
      <c r="K11" s="61"/>
      <c r="L11" s="61"/>
      <c r="Q11" s="21"/>
    </row>
    <row r="12" spans="1:42" x14ac:dyDescent="0.25">
      <c r="B12" s="42"/>
      <c r="C12" s="39" t="e" cm="1">
        <f t="array" ref="C12">SUM(LARGE(H12:AA12,{1,2,3}))</f>
        <v>#NUM!</v>
      </c>
      <c r="D12" s="62">
        <v>420</v>
      </c>
      <c r="E12" s="76" t="s">
        <v>537</v>
      </c>
      <c r="F12" s="76" t="s">
        <v>538</v>
      </c>
      <c r="G12" s="61"/>
      <c r="H12" s="78"/>
      <c r="I12" s="61">
        <f>209/300*100</f>
        <v>69.666666666666671</v>
      </c>
      <c r="J12" s="61"/>
      <c r="K12" s="61"/>
      <c r="L12" s="61"/>
      <c r="Q12" s="21"/>
    </row>
    <row r="13" spans="1:42" x14ac:dyDescent="0.25">
      <c r="A13" s="4"/>
      <c r="B13" s="21" t="e" cm="1">
        <f t="array" ref="B13">SUM(LARGE(G13:AA13,{1,2,3,4}))</f>
        <v>#NUM!</v>
      </c>
      <c r="C13" s="39" t="e" cm="1">
        <f t="array" ref="C13">SUM(LARGE(H13:AA13,{1,2,3}))</f>
        <v>#NUM!</v>
      </c>
      <c r="D13" s="62" t="s">
        <v>209</v>
      </c>
      <c r="E13" s="76" t="s">
        <v>138</v>
      </c>
      <c r="F13" s="76" t="s">
        <v>139</v>
      </c>
      <c r="G13" s="61">
        <f>187/300*100</f>
        <v>62.333333333333329</v>
      </c>
      <c r="H13" s="78"/>
      <c r="I13" s="61">
        <f>190/300*100</f>
        <v>63.333333333333329</v>
      </c>
      <c r="J13" s="74"/>
      <c r="K13" s="74"/>
      <c r="L13" s="61"/>
      <c r="M13" s="34"/>
      <c r="O13" s="17"/>
      <c r="P13" s="17"/>
      <c r="Q13" s="37"/>
    </row>
    <row r="14" spans="1:42" x14ac:dyDescent="0.25">
      <c r="A14" s="4"/>
      <c r="B14" s="21" t="e" cm="1">
        <f t="array" ref="B14">SUM(LARGE(G14:AA14,{1,2,3,4}))</f>
        <v>#NUM!</v>
      </c>
      <c r="C14" s="39" t="e" cm="1">
        <f t="array" ref="C14">SUM(LARGE(H14:AA14,{1,2,3}))</f>
        <v>#NUM!</v>
      </c>
      <c r="D14" s="62" t="s">
        <v>275</v>
      </c>
      <c r="E14" s="76" t="s">
        <v>276</v>
      </c>
      <c r="F14" s="76" t="s">
        <v>285</v>
      </c>
      <c r="G14" s="61"/>
      <c r="H14" s="78">
        <v>63</v>
      </c>
      <c r="I14" s="61"/>
      <c r="J14" s="61"/>
      <c r="K14" s="61">
        <v>66.167000000000002</v>
      </c>
      <c r="L14" s="82"/>
    </row>
    <row r="15" spans="1:42" x14ac:dyDescent="0.25">
      <c r="B15" s="42"/>
      <c r="C15" s="39" t="e" cm="1">
        <f t="array" ref="C15">SUM(LARGE(H15:AA15,{1,2,3}))</f>
        <v>#NUM!</v>
      </c>
      <c r="D15" s="62" t="s">
        <v>626</v>
      </c>
      <c r="E15" s="76" t="s">
        <v>627</v>
      </c>
      <c r="F15" s="76" t="s">
        <v>628</v>
      </c>
      <c r="G15" s="61"/>
      <c r="H15" s="78"/>
      <c r="I15" s="61"/>
      <c r="J15" s="61"/>
      <c r="K15" s="61">
        <v>64.832999999999998</v>
      </c>
      <c r="L15" s="61"/>
    </row>
    <row r="16" spans="1:42" x14ac:dyDescent="0.25">
      <c r="A16" s="4"/>
      <c r="B16" s="12" t="e" cm="1">
        <f t="array" ref="B16">SUM(LARGE(G16:AA16,{1,2,3,4}))</f>
        <v>#NUM!</v>
      </c>
      <c r="C16" s="39" t="e" cm="1">
        <f t="array" ref="C16">SUM(LARGE(H16:AA16,{1,2,3}))</f>
        <v>#NUM!</v>
      </c>
      <c r="D16" s="62" t="s">
        <v>212</v>
      </c>
      <c r="E16" s="76" t="s">
        <v>144</v>
      </c>
      <c r="F16" s="76" t="s">
        <v>145</v>
      </c>
      <c r="G16" s="61">
        <f>178.5/300*100</f>
        <v>59.5</v>
      </c>
      <c r="H16" s="78"/>
      <c r="I16" s="61"/>
      <c r="J16" s="61"/>
      <c r="K16" s="61"/>
      <c r="L16" s="61"/>
      <c r="M16" s="17"/>
      <c r="P16" s="17"/>
      <c r="Q16" s="17"/>
      <c r="R16" s="17"/>
    </row>
    <row r="17" spans="1:33" x14ac:dyDescent="0.25">
      <c r="B17" s="12" t="e" cm="1">
        <f t="array" ref="B17">SUM(LARGE(G17:AA17,{1,2,3,4}))</f>
        <v>#NUM!</v>
      </c>
      <c r="C17" s="39" t="e" cm="1">
        <f t="array" ref="C17">SUM(LARGE(H17:AA17,{1,2,3}))</f>
        <v>#NUM!</v>
      </c>
      <c r="D17" s="62" t="s">
        <v>510</v>
      </c>
      <c r="E17" s="76" t="s">
        <v>500</v>
      </c>
      <c r="F17" s="76" t="s">
        <v>520</v>
      </c>
      <c r="G17" s="61"/>
      <c r="H17" s="78"/>
      <c r="I17" s="61"/>
      <c r="J17" s="61">
        <v>63.832999999999998</v>
      </c>
      <c r="K17" s="61"/>
      <c r="L17" s="61"/>
      <c r="M17" s="34"/>
      <c r="U17" s="32"/>
      <c r="V17" s="32"/>
      <c r="W17" s="15"/>
      <c r="X17" s="15"/>
      <c r="Y17" s="15"/>
      <c r="Z17" s="11"/>
      <c r="AA17" s="5"/>
      <c r="AB17" s="5"/>
      <c r="AC17" s="5"/>
      <c r="AD17" s="5"/>
      <c r="AE17" s="5"/>
      <c r="AF17" s="9"/>
      <c r="AG17" s="9"/>
    </row>
    <row r="18" spans="1:33" x14ac:dyDescent="0.25">
      <c r="A18" s="4"/>
      <c r="B18" s="12" t="e" cm="1">
        <f t="array" ref="B18">SUM(LARGE(G18:AA18,{1,2,3,4}))</f>
        <v>#NUM!</v>
      </c>
      <c r="C18" s="39" t="e" cm="1">
        <f t="array" ref="C18">SUM(LARGE(H18:AA18,{1,2,3}))</f>
        <v>#NUM!</v>
      </c>
      <c r="D18" s="62" t="s">
        <v>204</v>
      </c>
      <c r="E18" s="76" t="s">
        <v>128</v>
      </c>
      <c r="F18" s="76" t="s">
        <v>129</v>
      </c>
      <c r="G18" s="61">
        <f>198/300*100</f>
        <v>66</v>
      </c>
      <c r="H18" s="78"/>
      <c r="I18" s="61"/>
      <c r="J18" s="61"/>
      <c r="K18" s="61"/>
      <c r="L18" s="61"/>
    </row>
    <row r="19" spans="1:33" x14ac:dyDescent="0.25">
      <c r="A19" s="24"/>
      <c r="B19" s="12" t="e" cm="1">
        <f t="array" ref="B19">SUM(LARGE(G19:AA19,{1,2,3,4}))</f>
        <v>#NUM!</v>
      </c>
      <c r="C19" s="39" t="e" cm="1">
        <f t="array" ref="C19">SUM(LARGE(H19:AA19,{1,2,3}))</f>
        <v>#NUM!</v>
      </c>
      <c r="D19" s="62" t="s">
        <v>509</v>
      </c>
      <c r="E19" s="76" t="s">
        <v>499</v>
      </c>
      <c r="F19" s="76" t="s">
        <v>519</v>
      </c>
      <c r="G19" s="61"/>
      <c r="H19" s="78"/>
      <c r="I19" s="61"/>
      <c r="J19" s="61">
        <v>64.5</v>
      </c>
      <c r="K19" s="61"/>
      <c r="L19" s="61"/>
    </row>
    <row r="20" spans="1:33" x14ac:dyDescent="0.25">
      <c r="A20" s="4"/>
      <c r="B20" s="12" t="e" cm="1">
        <f t="array" ref="B20">SUM(LARGE(H20:AA20,{1,2,3,4}))</f>
        <v>#NUM!</v>
      </c>
      <c r="C20" s="39" cm="1">
        <f t="array" ref="C20">SUM(LARGE(H20:AA20,{1,2,3}))</f>
        <v>193.501</v>
      </c>
      <c r="D20" s="62" t="s">
        <v>279</v>
      </c>
      <c r="E20" s="76" t="s">
        <v>280</v>
      </c>
      <c r="F20" s="76" t="s">
        <v>287</v>
      </c>
      <c r="G20" s="61"/>
      <c r="H20" s="78">
        <v>61.167000000000002</v>
      </c>
      <c r="I20" s="74"/>
      <c r="J20" s="61">
        <v>69.167000000000002</v>
      </c>
      <c r="K20" s="61">
        <v>63.167000000000002</v>
      </c>
      <c r="L20" s="82"/>
      <c r="P20" s="17"/>
      <c r="Q20" s="17"/>
    </row>
    <row r="21" spans="1:33" x14ac:dyDescent="0.25">
      <c r="B21" s="12" t="e" cm="1">
        <f t="array" ref="B21">SUM(LARGE(G21:AA21,{1,2,3,4}))</f>
        <v>#NUM!</v>
      </c>
      <c r="C21" s="39" t="e" cm="1">
        <f t="array" ref="C21">SUM(LARGE(H21:AA21,{1,2,3}))</f>
        <v>#NUM!</v>
      </c>
      <c r="D21" s="62">
        <v>194</v>
      </c>
      <c r="E21" s="76" t="s">
        <v>552</v>
      </c>
      <c r="F21" s="76" t="s">
        <v>553</v>
      </c>
      <c r="G21" s="61"/>
      <c r="H21" s="78"/>
      <c r="I21" s="61">
        <f>191.5/300*100</f>
        <v>63.833333333333329</v>
      </c>
      <c r="J21" s="61"/>
      <c r="K21" s="61"/>
      <c r="L21" s="61"/>
      <c r="O21" s="34"/>
      <c r="S21" s="17"/>
      <c r="T21" s="17"/>
      <c r="U21" s="32"/>
      <c r="V21" s="32"/>
    </row>
    <row r="22" spans="1:33" x14ac:dyDescent="0.25">
      <c r="A22" s="4"/>
      <c r="B22" s="12" t="e" cm="1">
        <f t="array" ref="B22">SUM(LARGE(G22:AA22,{1,2,3,4}))</f>
        <v>#NUM!</v>
      </c>
      <c r="C22" s="39" t="e" cm="1">
        <f t="array" ref="C22">SUM(LARGE(H22:AA22,{1,2,3}))</f>
        <v>#NUM!</v>
      </c>
      <c r="D22" s="62" t="s">
        <v>203</v>
      </c>
      <c r="E22" s="76" t="s">
        <v>34</v>
      </c>
      <c r="F22" s="76" t="s">
        <v>127</v>
      </c>
      <c r="G22" s="61">
        <f>201/300*100</f>
        <v>67</v>
      </c>
      <c r="H22" s="78"/>
      <c r="I22" s="61">
        <f>218.5/300*100</f>
        <v>72.833333333333343</v>
      </c>
      <c r="J22" s="61"/>
      <c r="K22" s="61"/>
      <c r="L22" s="61"/>
    </row>
    <row r="23" spans="1:33" x14ac:dyDescent="0.25">
      <c r="A23" s="23"/>
      <c r="C23" s="39" t="e" cm="1">
        <f t="array" ref="C23">SUM(LARGE(H23:AA23,{1,2,3}))</f>
        <v>#NUM!</v>
      </c>
      <c r="D23" s="62">
        <v>475</v>
      </c>
      <c r="E23" s="76" t="s">
        <v>550</v>
      </c>
      <c r="F23" s="76" t="s">
        <v>551</v>
      </c>
      <c r="G23" s="61"/>
      <c r="H23" s="78"/>
      <c r="I23" s="61">
        <f>192.5/300*100</f>
        <v>64.166666666666671</v>
      </c>
      <c r="J23" s="61"/>
      <c r="K23" s="61"/>
      <c r="L23" s="61"/>
    </row>
    <row r="24" spans="1:33" x14ac:dyDescent="0.25">
      <c r="A24" s="23"/>
      <c r="B24" s="12" t="e" cm="1">
        <f t="array" ref="B24">SUM(LARGE(G24:AA24,{1,2,3,4}))</f>
        <v>#NUM!</v>
      </c>
      <c r="C24" s="39" t="e" cm="1">
        <f t="array" ref="C24">SUM(LARGE(H24:AA24,{1,2,3}))</f>
        <v>#NUM!</v>
      </c>
      <c r="D24" s="62">
        <v>294</v>
      </c>
      <c r="E24" s="76" t="s">
        <v>545</v>
      </c>
      <c r="F24" s="76" t="s">
        <v>546</v>
      </c>
      <c r="G24" s="61"/>
      <c r="H24" s="78"/>
      <c r="I24" s="61">
        <f>203/300*100</f>
        <v>67.666666666666657</v>
      </c>
      <c r="J24" s="61"/>
      <c r="K24" s="61"/>
      <c r="L24" s="61"/>
    </row>
    <row r="25" spans="1:33" x14ac:dyDescent="0.25">
      <c r="A25" s="23"/>
      <c r="B25" s="12" t="e" cm="1">
        <f t="array" ref="B25">SUM(LARGE(G25:AA25,{1,2,3,4}))</f>
        <v>#NUM!</v>
      </c>
      <c r="C25" s="39" t="e" cm="1">
        <f t="array" ref="C25">SUM(LARGE(H25:AA25,{1,2,3}))</f>
        <v>#NUM!</v>
      </c>
      <c r="D25" s="62">
        <v>16</v>
      </c>
      <c r="E25" s="76" t="s">
        <v>554</v>
      </c>
      <c r="F25" s="76" t="s">
        <v>555</v>
      </c>
      <c r="G25" s="61"/>
      <c r="H25" s="78"/>
      <c r="I25" s="61">
        <f>191.5/300*100</f>
        <v>63.833333333333329</v>
      </c>
      <c r="J25" s="61"/>
      <c r="K25" s="61"/>
      <c r="L25" s="61"/>
      <c r="M25" s="34"/>
      <c r="S25" s="17"/>
      <c r="T25" s="17"/>
      <c r="U25" s="32"/>
      <c r="V25" s="32"/>
    </row>
    <row r="26" spans="1:33" x14ac:dyDescent="0.25">
      <c r="A26" s="25"/>
      <c r="B26" s="12" t="e" cm="1">
        <f t="array" ref="B26">SUM(LARGE(G26:AA26,{1,2,3,4}))</f>
        <v>#NUM!</v>
      </c>
      <c r="C26" s="39" t="e" cm="1">
        <f t="array" ref="C26">SUM(LARGE(H26:AA26,{1,2,3}))</f>
        <v>#NUM!</v>
      </c>
      <c r="D26" s="62" t="s">
        <v>277</v>
      </c>
      <c r="E26" s="76" t="s">
        <v>278</v>
      </c>
      <c r="F26" s="76" t="s">
        <v>286</v>
      </c>
      <c r="G26" s="61"/>
      <c r="H26" s="78">
        <v>62.5</v>
      </c>
      <c r="I26" s="61"/>
      <c r="J26" s="61"/>
      <c r="K26" s="61">
        <v>68.167000000000002</v>
      </c>
      <c r="L26" s="82"/>
      <c r="M26" s="34"/>
    </row>
    <row r="27" spans="1:33" x14ac:dyDescent="0.25">
      <c r="A27" s="20"/>
      <c r="B27" s="12" t="e" cm="1">
        <f t="array" ref="B27">SUM(LARGE(G27:AA27,{1,2,3,4}))</f>
        <v>#NUM!</v>
      </c>
      <c r="C27" s="39" t="e" cm="1">
        <f t="array" ref="C27">SUM(LARGE(H27:AA27,{1,2,3}))</f>
        <v>#NUM!</v>
      </c>
      <c r="D27" s="62" t="s">
        <v>513</v>
      </c>
      <c r="E27" s="76" t="s">
        <v>503</v>
      </c>
      <c r="F27" s="76" t="s">
        <v>523</v>
      </c>
      <c r="G27" s="61"/>
      <c r="H27" s="78"/>
      <c r="I27" s="61"/>
      <c r="J27" s="61">
        <v>60.332999999999998</v>
      </c>
      <c r="K27" s="61"/>
      <c r="L27" s="61"/>
    </row>
    <row r="28" spans="1:33" x14ac:dyDescent="0.25">
      <c r="A28" s="25"/>
      <c r="B28" s="12" t="e" cm="1">
        <f t="array" ref="B28">SUM(LARGE(H28:AA28,{1,2,3,4}))</f>
        <v>#NUM!</v>
      </c>
      <c r="C28" s="39" t="e" cm="1">
        <f t="array" ref="C28">SUM(LARGE(H28:AA28,{1,2,3}))</f>
        <v>#NUM!</v>
      </c>
      <c r="D28" s="62" t="s">
        <v>206</v>
      </c>
      <c r="E28" s="76" t="s">
        <v>132</v>
      </c>
      <c r="F28" s="76" t="s">
        <v>133</v>
      </c>
      <c r="G28" s="61">
        <f>192/300*100</f>
        <v>64</v>
      </c>
      <c r="H28" s="78">
        <v>65.832999999999998</v>
      </c>
      <c r="I28" s="61"/>
      <c r="J28" s="61"/>
      <c r="K28" s="61"/>
      <c r="L28" s="61"/>
    </row>
    <row r="29" spans="1:33" x14ac:dyDescent="0.25">
      <c r="A29" s="23"/>
      <c r="C29" s="39" t="e" cm="1">
        <f t="array" ref="C29">SUM(LARGE(H29:AA29,{1,2,3}))</f>
        <v>#NUM!</v>
      </c>
      <c r="D29" s="62" t="s">
        <v>514</v>
      </c>
      <c r="E29" s="76" t="s">
        <v>504</v>
      </c>
      <c r="F29" s="76" t="s">
        <v>524</v>
      </c>
      <c r="G29" s="61"/>
      <c r="H29" s="78"/>
      <c r="I29" s="61"/>
      <c r="J29" s="61">
        <v>60.167000000000002</v>
      </c>
      <c r="K29" s="61"/>
      <c r="L29" s="61"/>
    </row>
    <row r="30" spans="1:33" x14ac:dyDescent="0.25">
      <c r="A30" s="25"/>
      <c r="B30" s="12" t="e" cm="1">
        <f t="array" ref="B30">SUM(LARGE(H30:AA30,{1,2,3,4}))</f>
        <v>#NUM!</v>
      </c>
      <c r="C30" s="39" t="e" cm="1">
        <f t="array" ref="C30">SUM(LARGE(H30:AA30,{1,2,3}))</f>
        <v>#NUM!</v>
      </c>
      <c r="D30" s="62" t="s">
        <v>507</v>
      </c>
      <c r="E30" s="76" t="s">
        <v>497</v>
      </c>
      <c r="F30" s="76" t="s">
        <v>517</v>
      </c>
      <c r="G30" s="61"/>
      <c r="H30" s="78"/>
      <c r="I30" s="61"/>
      <c r="J30" s="61">
        <v>67.167000000000002</v>
      </c>
      <c r="K30" s="61">
        <v>67.667000000000002</v>
      </c>
      <c r="L30" s="82"/>
      <c r="M30" s="34"/>
    </row>
    <row r="31" spans="1:33" x14ac:dyDescent="0.25">
      <c r="A31" s="25"/>
      <c r="B31" s="12" t="e" cm="1">
        <f t="array" ref="B31">SUM(LARGE(G31:AA31,{1,2,3,4}))</f>
        <v>#NUM!</v>
      </c>
      <c r="C31" s="39" t="e" cm="1">
        <f t="array" ref="C31">SUM(LARGE(H31:AA31,{1,2,3}))</f>
        <v>#NUM!</v>
      </c>
      <c r="D31" s="62" t="s">
        <v>207</v>
      </c>
      <c r="E31" s="76" t="s">
        <v>134</v>
      </c>
      <c r="F31" s="76" t="s">
        <v>135</v>
      </c>
      <c r="G31" s="61">
        <f>191/300*100</f>
        <v>63.666666666666671</v>
      </c>
      <c r="H31" s="78"/>
      <c r="I31" s="61"/>
      <c r="J31" s="61"/>
      <c r="K31" s="61"/>
      <c r="L31" s="61"/>
      <c r="M31" s="17"/>
      <c r="P31" s="17"/>
      <c r="R31" s="17"/>
    </row>
    <row r="32" spans="1:33" x14ac:dyDescent="0.25">
      <c r="A32" s="25"/>
      <c r="B32" s="12" t="e" cm="1">
        <f t="array" ref="B32">SUM(LARGE(G32:AA32,{1,2,3,4}))</f>
        <v>#NUM!</v>
      </c>
      <c r="C32" s="39" t="e" cm="1">
        <f t="array" ref="C32">SUM(LARGE(H32:AA32,{1,2,3}))</f>
        <v>#NUM!</v>
      </c>
      <c r="D32" s="62" t="s">
        <v>201</v>
      </c>
      <c r="E32" s="76" t="s">
        <v>123</v>
      </c>
      <c r="F32" s="76" t="s">
        <v>124</v>
      </c>
      <c r="G32" s="61">
        <f>203.5/300*100</f>
        <v>67.833333333333329</v>
      </c>
      <c r="H32" s="78"/>
      <c r="I32" s="61">
        <f>205/300*100</f>
        <v>68.333333333333329</v>
      </c>
      <c r="J32" s="61"/>
      <c r="K32" s="61"/>
      <c r="L32" s="61"/>
      <c r="S32" s="17"/>
      <c r="T32" s="17"/>
      <c r="U32" s="32"/>
      <c r="V32" s="32"/>
    </row>
    <row r="33" spans="1:33" x14ac:dyDescent="0.25">
      <c r="A33" s="20"/>
      <c r="B33" s="12" t="e" cm="1">
        <f t="array" ref="B33">SUM(LARGE(G33:AA33,{1,2,3,4}))</f>
        <v>#NUM!</v>
      </c>
      <c r="C33" s="39" t="e" cm="1">
        <f t="array" ref="C33">SUM(LARGE(H33:AA33,{1,2,3}))</f>
        <v>#NUM!</v>
      </c>
      <c r="D33" s="62">
        <v>648</v>
      </c>
      <c r="E33" s="76" t="s">
        <v>558</v>
      </c>
      <c r="F33" s="76" t="s">
        <v>559</v>
      </c>
      <c r="G33" s="61"/>
      <c r="H33" s="78"/>
      <c r="I33" s="61">
        <f>189/300*100</f>
        <v>63</v>
      </c>
      <c r="J33" s="61"/>
      <c r="K33" s="61"/>
      <c r="L33" s="61"/>
      <c r="S33" s="17"/>
      <c r="T33" s="17"/>
      <c r="W33" s="12"/>
      <c r="X33" s="15"/>
      <c r="Y33" s="15"/>
      <c r="Z33" s="11"/>
      <c r="AA33" s="5"/>
      <c r="AB33" s="5"/>
      <c r="AC33" s="5"/>
      <c r="AD33" s="5"/>
      <c r="AE33" s="5"/>
    </row>
    <row r="34" spans="1:33" x14ac:dyDescent="0.25">
      <c r="A34" s="20"/>
      <c r="B34" s="12" t="e" cm="1">
        <f t="array" ref="B34">SUM(LARGE(G34:AA34,{1,2,3,4}))</f>
        <v>#NUM!</v>
      </c>
      <c r="C34" s="39" t="e" cm="1">
        <f t="array" ref="C34">SUM(LARGE(H34:AA34,{1,2,3}))</f>
        <v>#NUM!</v>
      </c>
      <c r="D34" s="62">
        <v>671</v>
      </c>
      <c r="E34" s="76" t="s">
        <v>548</v>
      </c>
      <c r="F34" s="76" t="s">
        <v>549</v>
      </c>
      <c r="G34" s="61"/>
      <c r="H34" s="78"/>
      <c r="I34" s="61">
        <f>195.5/300*100</f>
        <v>65.166666666666657</v>
      </c>
      <c r="J34" s="61"/>
      <c r="K34" s="74"/>
      <c r="L34" s="74"/>
      <c r="M34" s="17"/>
      <c r="O34" s="17"/>
      <c r="P34" s="17"/>
      <c r="Q34" s="17"/>
      <c r="R34" s="17"/>
    </row>
    <row r="35" spans="1:33" x14ac:dyDescent="0.25">
      <c r="A35" s="20"/>
      <c r="B35" s="12" t="e" cm="1">
        <f t="array" ref="B35">SUM(LARGE(G35:AA35,{1,2,3,4}))</f>
        <v>#NUM!</v>
      </c>
      <c r="C35" s="39" t="e" cm="1">
        <f t="array" ref="C35">SUM(LARGE(H35:AA35,{1,2,3}))</f>
        <v>#NUM!</v>
      </c>
      <c r="D35" s="62">
        <v>617</v>
      </c>
      <c r="E35" s="76" t="s">
        <v>533</v>
      </c>
      <c r="F35" s="76" t="s">
        <v>534</v>
      </c>
      <c r="G35" s="61"/>
      <c r="H35" s="78"/>
      <c r="I35" s="61">
        <f>226.5/300*100</f>
        <v>75.5</v>
      </c>
      <c r="J35" s="61"/>
      <c r="K35" s="61"/>
      <c r="L35" s="74"/>
      <c r="M35" s="17"/>
      <c r="O35" s="17"/>
      <c r="P35" s="17"/>
      <c r="Q35" s="17"/>
      <c r="S35" s="17"/>
      <c r="T35" s="17"/>
      <c r="U35" s="32"/>
      <c r="V35" s="32"/>
    </row>
    <row r="36" spans="1:33" x14ac:dyDescent="0.25">
      <c r="A36" s="25"/>
      <c r="B36" s="12" t="e" cm="1">
        <f t="array" ref="B36">SUM(LARGE(G36:AA36,{1,2,3,4}))</f>
        <v>#NUM!</v>
      </c>
      <c r="C36" s="39" t="e" cm="1">
        <f t="array" ref="C36">SUM(LARGE(H36:AA36,{1,2,3}))</f>
        <v>#NUM!</v>
      </c>
      <c r="D36" s="62" t="s">
        <v>205</v>
      </c>
      <c r="E36" s="76" t="s">
        <v>130</v>
      </c>
      <c r="F36" s="76" t="s">
        <v>131</v>
      </c>
      <c r="G36" s="61">
        <f>193/300*100</f>
        <v>64.333333333333329</v>
      </c>
      <c r="H36" s="78"/>
      <c r="I36" s="61">
        <f>194.5/300*100</f>
        <v>64.833333333333329</v>
      </c>
      <c r="J36" s="61"/>
      <c r="K36" s="61"/>
      <c r="L36" s="61"/>
      <c r="S36" s="17"/>
      <c r="T36" s="17"/>
      <c r="U36" s="32"/>
      <c r="V36" s="32"/>
    </row>
    <row r="37" spans="1:33" x14ac:dyDescent="0.25">
      <c r="A37" s="23"/>
      <c r="C37" s="39" t="e" cm="1">
        <f t="array" ref="C37">SUM(LARGE(H37:AA37,{1,2,3}))</f>
        <v>#NUM!</v>
      </c>
      <c r="D37" s="62" t="s">
        <v>512</v>
      </c>
      <c r="E37" s="76" t="s">
        <v>502</v>
      </c>
      <c r="F37" s="76" t="s">
        <v>522</v>
      </c>
      <c r="G37" s="61"/>
      <c r="H37" s="78"/>
      <c r="I37" s="61"/>
      <c r="J37" s="61">
        <v>61.832999999999998</v>
      </c>
      <c r="K37" s="61">
        <v>66.332999999999998</v>
      </c>
      <c r="L37" s="61"/>
    </row>
    <row r="38" spans="1:33" x14ac:dyDescent="0.25">
      <c r="A38" s="25"/>
      <c r="B38" s="12" t="e" cm="1">
        <f t="array" ref="B38">SUM(LARGE(G38:AA38,{1,2,3,4}))</f>
        <v>#NUM!</v>
      </c>
      <c r="C38" s="39" t="e" cm="1">
        <f t="array" ref="C38">SUM(LARGE(H38:AA38,{1,2,3}))</f>
        <v>#NUM!</v>
      </c>
      <c r="D38" s="62" t="s">
        <v>629</v>
      </c>
      <c r="E38" s="76" t="s">
        <v>630</v>
      </c>
      <c r="F38" s="76" t="s">
        <v>631</v>
      </c>
      <c r="G38" s="61"/>
      <c r="H38" s="78"/>
      <c r="I38" s="61"/>
      <c r="J38" s="61"/>
      <c r="K38" s="61">
        <v>63</v>
      </c>
      <c r="L38" s="74"/>
      <c r="M38" s="34"/>
      <c r="O38" s="34"/>
      <c r="P38" s="17"/>
      <c r="Q38" s="17"/>
      <c r="R38" s="17"/>
    </row>
    <row r="39" spans="1:33" x14ac:dyDescent="0.25">
      <c r="A39" s="25"/>
      <c r="B39" s="12" t="e" cm="1">
        <f t="array" ref="B39">SUM(LARGE(G39:AA39,{1,2,3,4}))</f>
        <v>#NUM!</v>
      </c>
      <c r="C39" s="39" t="e" cm="1">
        <f t="array" ref="C39">SUM(LARGE(H39:AA39,{1,2,3}))</f>
        <v>#NUM!</v>
      </c>
      <c r="D39" s="62" t="s">
        <v>273</v>
      </c>
      <c r="E39" s="76" t="s">
        <v>274</v>
      </c>
      <c r="F39" s="76" t="s">
        <v>284</v>
      </c>
      <c r="G39" s="61"/>
      <c r="H39" s="78">
        <v>66.5</v>
      </c>
      <c r="I39" s="61"/>
      <c r="J39" s="61"/>
      <c r="K39" s="61"/>
      <c r="L39" s="82"/>
      <c r="M39" s="34"/>
    </row>
    <row r="40" spans="1:33" x14ac:dyDescent="0.25">
      <c r="A40" s="25"/>
      <c r="B40" s="12" t="e" cm="1">
        <f t="array" ref="B40">SUM(LARGE(G40:AA40,{1,2,3,4}))</f>
        <v>#NUM!</v>
      </c>
      <c r="C40" s="39" t="e" cm="1">
        <f t="array" ref="C40">SUM(LARGE(H40:AA40,{1,2,3}))</f>
        <v>#NUM!</v>
      </c>
      <c r="D40" s="62" t="s">
        <v>215</v>
      </c>
      <c r="E40" s="76" t="s">
        <v>150</v>
      </c>
      <c r="F40" s="76" t="s">
        <v>151</v>
      </c>
      <c r="G40" s="61">
        <f>175.5/300*100</f>
        <v>58.5</v>
      </c>
      <c r="H40" s="78"/>
      <c r="I40" s="61">
        <f>183/300*100</f>
        <v>61</v>
      </c>
      <c r="J40" s="61"/>
      <c r="K40" s="61"/>
      <c r="L40" s="61"/>
      <c r="U40" s="33"/>
      <c r="V40" s="33"/>
    </row>
    <row r="41" spans="1:33" x14ac:dyDescent="0.25">
      <c r="A41" s="20"/>
      <c r="B41" s="12" t="e" cm="1">
        <f t="array" ref="B41">SUM(LARGE(G41:AA41,{1,2,3,4}))</f>
        <v>#NUM!</v>
      </c>
      <c r="C41" s="39" t="e" cm="1">
        <f t="array" ref="C41">SUM(LARGE(H41:AA41,{1,2,3}))</f>
        <v>#NUM!</v>
      </c>
      <c r="D41" s="62">
        <v>753</v>
      </c>
      <c r="E41" s="76" t="s">
        <v>547</v>
      </c>
      <c r="F41" s="76" t="s">
        <v>315</v>
      </c>
      <c r="G41" s="61"/>
      <c r="H41" s="78"/>
      <c r="I41" s="61">
        <f>202.5/300*100</f>
        <v>67.5</v>
      </c>
      <c r="J41" s="61"/>
      <c r="K41" s="61"/>
      <c r="L41" s="61"/>
    </row>
    <row r="42" spans="1:33" x14ac:dyDescent="0.25">
      <c r="A42" s="25"/>
      <c r="B42" s="12"/>
      <c r="C42" s="39" t="e" cm="1">
        <f t="array" ref="C42">SUM(LARGE(H42:AA42,{1,2,3}))</f>
        <v>#NUM!</v>
      </c>
      <c r="D42" s="62" t="s">
        <v>208</v>
      </c>
      <c r="E42" s="76" t="s">
        <v>136</v>
      </c>
      <c r="F42" s="76" t="s">
        <v>137</v>
      </c>
      <c r="G42" s="61">
        <f>190/300*100</f>
        <v>63.333333333333329</v>
      </c>
      <c r="H42" s="78"/>
      <c r="I42" s="61"/>
      <c r="J42" s="61"/>
      <c r="K42" s="61">
        <v>67.832999999999998</v>
      </c>
      <c r="L42" s="61"/>
    </row>
    <row r="43" spans="1:33" x14ac:dyDescent="0.25">
      <c r="A43" s="23"/>
      <c r="B43" s="12" t="e" cm="1">
        <f t="array" ref="B43">SUM(LARGE(G43:AA43,{1,2,3,4}))</f>
        <v>#NUM!</v>
      </c>
      <c r="C43" s="39" t="e" cm="1">
        <f t="array" ref="C43">SUM(LARGE(H43:AA43,{1,2,3}))</f>
        <v>#NUM!</v>
      </c>
      <c r="D43" s="62">
        <v>976</v>
      </c>
      <c r="E43" s="76" t="s">
        <v>543</v>
      </c>
      <c r="F43" s="76" t="s">
        <v>544</v>
      </c>
      <c r="G43" s="61"/>
      <c r="H43" s="78"/>
      <c r="I43" s="61">
        <f>203.5/300*100</f>
        <v>67.833333333333329</v>
      </c>
      <c r="J43" s="61"/>
      <c r="K43" s="61"/>
      <c r="L43" s="82"/>
      <c r="M43" s="34"/>
    </row>
    <row r="44" spans="1:33" x14ac:dyDescent="0.25">
      <c r="A44" s="4"/>
      <c r="B44" s="12" t="e" cm="1">
        <f t="array" ref="B44">SUM(LARGE(G44:AA44,{1,2,3,4}))</f>
        <v>#NUM!</v>
      </c>
      <c r="C44" s="39" t="e" cm="1">
        <f t="array" ref="C44">SUM(LARGE(H44:AA44,{1,2,3}))</f>
        <v>#NUM!</v>
      </c>
      <c r="D44" s="62" t="s">
        <v>210</v>
      </c>
      <c r="E44" s="76" t="s">
        <v>140</v>
      </c>
      <c r="F44" s="76" t="s">
        <v>141</v>
      </c>
      <c r="G44" s="61">
        <f>186.5/300*100</f>
        <v>62.166666666666671</v>
      </c>
      <c r="H44" s="78"/>
      <c r="I44" s="61"/>
      <c r="J44" s="61"/>
      <c r="K44" s="82"/>
      <c r="L44" s="61"/>
      <c r="M44" s="34"/>
      <c r="O44" s="34"/>
      <c r="P44" s="34"/>
      <c r="R44" s="34"/>
      <c r="W44" s="14"/>
      <c r="X44" s="15"/>
      <c r="Y44" s="15"/>
      <c r="Z44" s="11"/>
      <c r="AA44" s="5"/>
      <c r="AB44" s="5"/>
      <c r="AC44" s="5"/>
      <c r="AD44" s="5"/>
      <c r="AE44" s="5"/>
      <c r="AF44" s="9"/>
      <c r="AG44" s="9"/>
    </row>
    <row r="45" spans="1:33" x14ac:dyDescent="0.25">
      <c r="A45" s="4"/>
      <c r="B45" s="12" t="e" cm="1">
        <f t="array" ref="B45">SUM(LARGE(G45:AA45,{1,2,3,4}))</f>
        <v>#NUM!</v>
      </c>
      <c r="C45" s="39" t="e" cm="1">
        <f t="array" ref="C45">SUM(LARGE(H45:AA45,{1,2,3}))</f>
        <v>#NUM!</v>
      </c>
      <c r="D45" s="62" t="s">
        <v>202</v>
      </c>
      <c r="E45" s="76" t="s">
        <v>125</v>
      </c>
      <c r="F45" s="76" t="s">
        <v>126</v>
      </c>
      <c r="G45" s="61">
        <f>203/300*100</f>
        <v>67.666666666666657</v>
      </c>
      <c r="H45" s="78"/>
      <c r="I45" s="61"/>
      <c r="J45" s="61"/>
      <c r="K45" s="61"/>
      <c r="L45" s="61"/>
    </row>
    <row r="46" spans="1:33" x14ac:dyDescent="0.25">
      <c r="A46" s="4"/>
      <c r="B46" s="12" t="e" cm="1">
        <f t="array" ref="B46">SUM(LARGE(G46:AA46,{1,2,3,4}))</f>
        <v>#NUM!</v>
      </c>
      <c r="C46" s="39" t="e" cm="1">
        <f t="array" ref="C46">SUM(LARGE(H46:AA46,{1,2,3}))</f>
        <v>#NUM!</v>
      </c>
      <c r="D46" s="62" t="s">
        <v>213</v>
      </c>
      <c r="E46" s="76" t="s">
        <v>146</v>
      </c>
      <c r="F46" s="76" t="s">
        <v>147</v>
      </c>
      <c r="G46" s="61">
        <f>176/300*100</f>
        <v>58.666666666666664</v>
      </c>
      <c r="H46" s="78"/>
      <c r="I46" s="61"/>
      <c r="J46" s="61"/>
      <c r="K46" s="61"/>
      <c r="L46" s="82"/>
      <c r="M46" s="34"/>
    </row>
    <row r="47" spans="1:33" x14ac:dyDescent="0.25">
      <c r="A47" s="4"/>
      <c r="B47" s="12" t="e" cm="1">
        <f t="array" ref="B47">SUM(LARGE(G47:AA47,{1,2,3,4}))</f>
        <v>#NUM!</v>
      </c>
      <c r="C47" s="39" t="e" cm="1">
        <f t="array" ref="C47">SUM(LARGE(H47:AA47,{1,2,3}))</f>
        <v>#NUM!</v>
      </c>
      <c r="D47" s="62" t="s">
        <v>271</v>
      </c>
      <c r="E47" s="76" t="s">
        <v>272</v>
      </c>
      <c r="F47" s="76" t="s">
        <v>283</v>
      </c>
      <c r="G47" s="61"/>
      <c r="H47" s="78">
        <v>66.667000000000002</v>
      </c>
      <c r="I47" s="61"/>
      <c r="J47" s="61"/>
      <c r="K47" s="61"/>
      <c r="L47" s="82"/>
      <c r="M47" s="34"/>
    </row>
    <row r="48" spans="1:33" x14ac:dyDescent="0.25">
      <c r="A48" s="4"/>
      <c r="B48" s="12" t="e" cm="1">
        <f t="array" ref="B48">SUM(LARGE(G48:AA48,{1,2,3,4}))</f>
        <v>#NUM!</v>
      </c>
      <c r="C48" s="39" t="e" cm="1">
        <f t="array" ref="C48">SUM(LARGE(H48:AA48,{1,2,3}))</f>
        <v>#NUM!</v>
      </c>
      <c r="D48" s="62" t="s">
        <v>211</v>
      </c>
      <c r="E48" s="76" t="s">
        <v>142</v>
      </c>
      <c r="F48" s="76" t="s">
        <v>143</v>
      </c>
      <c r="G48" s="61">
        <f>183.5/300*100</f>
        <v>61.166666666666671</v>
      </c>
      <c r="H48" s="78"/>
      <c r="I48" s="61"/>
      <c r="J48" s="61"/>
      <c r="K48" s="61"/>
      <c r="L48" s="61"/>
      <c r="W48" s="12"/>
    </row>
    <row r="49" spans="1:40" x14ac:dyDescent="0.25">
      <c r="A49" s="4"/>
      <c r="B49" s="12" t="e" cm="1">
        <f t="array" ref="B49">SUM(LARGE(G49:AA49,{1,2,3,4}))</f>
        <v>#NUM!</v>
      </c>
      <c r="C49" s="39" t="e" cm="1">
        <f t="array" ref="C49">SUM(LARGE(H49:AA49,{1,2,3}))</f>
        <v>#NUM!</v>
      </c>
      <c r="D49" s="62" t="s">
        <v>216</v>
      </c>
      <c r="E49" s="76" t="s">
        <v>152</v>
      </c>
      <c r="F49" s="76" t="s">
        <v>153</v>
      </c>
      <c r="G49" s="61">
        <f>174/300*100</f>
        <v>57.999999999999993</v>
      </c>
      <c r="H49" s="78"/>
      <c r="I49" s="61"/>
      <c r="J49" s="61"/>
      <c r="K49" s="61"/>
      <c r="L49" s="61"/>
    </row>
    <row r="50" spans="1:40" x14ac:dyDescent="0.25">
      <c r="B50" s="42"/>
      <c r="C50" s="39" t="e" cm="1">
        <f t="array" ref="C50">SUM(LARGE(H50:AA50,{1,2,3}))</f>
        <v>#NUM!</v>
      </c>
      <c r="D50" s="62" t="s">
        <v>508</v>
      </c>
      <c r="E50" s="76" t="s">
        <v>498</v>
      </c>
      <c r="F50" s="76" t="s">
        <v>518</v>
      </c>
      <c r="G50" s="61"/>
      <c r="H50" s="78"/>
      <c r="I50" s="61"/>
      <c r="J50" s="61">
        <v>65.332999999999998</v>
      </c>
      <c r="K50" s="61"/>
      <c r="L50" s="61"/>
      <c r="Q50" s="21"/>
    </row>
    <row r="51" spans="1:40" x14ac:dyDescent="0.25">
      <c r="A51" s="4"/>
      <c r="B51" s="21" t="e" cm="1">
        <f t="array" ref="B51">SUM(LARGE(H51:AA51,{1,2,3,4}))</f>
        <v>#NUM!</v>
      </c>
      <c r="C51" s="39" t="e" cm="1">
        <f t="array" ref="C51">SUM(LARGE(H51:AA51,{1,2,3}))</f>
        <v>#NUM!</v>
      </c>
      <c r="D51" s="62" t="s">
        <v>511</v>
      </c>
      <c r="E51" s="76" t="s">
        <v>501</v>
      </c>
      <c r="F51" s="76" t="s">
        <v>521</v>
      </c>
      <c r="G51" s="61"/>
      <c r="H51" s="78"/>
      <c r="I51" s="61"/>
      <c r="J51" s="61">
        <v>61.832999999999998</v>
      </c>
      <c r="K51" s="61"/>
      <c r="L51" s="74"/>
      <c r="M51" s="17"/>
      <c r="O51" s="17"/>
      <c r="P51" s="17"/>
      <c r="Q51" s="21"/>
      <c r="R51" s="17"/>
      <c r="U51" s="32"/>
      <c r="V51" s="32"/>
      <c r="W51" s="12"/>
    </row>
    <row r="52" spans="1:40" x14ac:dyDescent="0.25">
      <c r="A52" s="4"/>
      <c r="B52" s="21"/>
      <c r="C52" s="39" t="e" cm="1">
        <f t="array" ref="C52">SUM(LARGE(H52:AA52,{1,2,3}))</f>
        <v>#NUM!</v>
      </c>
      <c r="D52" s="62" t="s">
        <v>218</v>
      </c>
      <c r="E52" s="76" t="s">
        <v>156</v>
      </c>
      <c r="F52" s="76" t="s">
        <v>157</v>
      </c>
      <c r="G52" s="61">
        <f>172/300*100</f>
        <v>57.333333333333336</v>
      </c>
      <c r="H52" s="78"/>
      <c r="I52" s="61"/>
      <c r="J52" s="61"/>
      <c r="K52" s="61"/>
      <c r="L52" s="61"/>
    </row>
    <row r="53" spans="1:40" x14ac:dyDescent="0.25">
      <c r="B53" s="21" t="e" cm="1">
        <f t="array" ref="B53">SUM(LARGE(G53:AA53,{1,2,3,4}))</f>
        <v>#NUM!</v>
      </c>
      <c r="C53" s="39" t="e" cm="1">
        <f t="array" ref="C53">SUM(LARGE(H53:AA53,{1,2,3}))</f>
        <v>#NUM!</v>
      </c>
      <c r="D53" s="76"/>
      <c r="E53" s="76"/>
      <c r="F53" s="76"/>
      <c r="G53" s="61"/>
      <c r="H53" s="74"/>
      <c r="I53" s="61"/>
      <c r="J53" s="61"/>
      <c r="K53" s="61"/>
      <c r="L53" s="61"/>
      <c r="Q53" s="21"/>
    </row>
    <row r="54" spans="1:40" x14ac:dyDescent="0.25">
      <c r="A54" s="25"/>
      <c r="B54" s="21"/>
      <c r="C54" s="39" t="e" cm="1">
        <f t="array" ref="C54">SUM(LARGE(H54:AA54,{1,2,3}))</f>
        <v>#NUM!</v>
      </c>
      <c r="D54" s="76"/>
      <c r="E54" s="76"/>
      <c r="F54" s="76"/>
      <c r="G54" s="61"/>
      <c r="H54" s="74"/>
      <c r="I54" s="61"/>
      <c r="J54" s="61"/>
      <c r="K54" s="61"/>
      <c r="L54" s="61"/>
      <c r="V54" s="21"/>
    </row>
    <row r="55" spans="1:40" x14ac:dyDescent="0.25">
      <c r="A55" s="25"/>
      <c r="B55" s="21" t="e" cm="1">
        <f t="array" ref="B55">SUM(LARGE(H55:AA55,{1,2,3,4}))</f>
        <v>#NUM!</v>
      </c>
      <c r="C55" s="39" t="e" cm="1">
        <f t="array" ref="C55">SUM(LARGE(H55:AA55,{1,2,3}))</f>
        <v>#NUM!</v>
      </c>
      <c r="D55" s="76"/>
      <c r="E55" s="76"/>
      <c r="F55" s="76"/>
      <c r="G55" s="61"/>
      <c r="H55" s="74"/>
      <c r="I55" s="61"/>
      <c r="J55" s="61"/>
      <c r="K55" s="74"/>
      <c r="L55" s="74"/>
      <c r="M55" s="17"/>
      <c r="O55" s="17"/>
      <c r="P55" s="17"/>
      <c r="R55" s="17"/>
      <c r="V55" s="21"/>
    </row>
    <row r="56" spans="1:40" x14ac:dyDescent="0.25">
      <c r="A56" s="24"/>
      <c r="B56" s="21" t="e" cm="1">
        <f t="array" ref="B56">SUM(LARGE(G56:AA56,{1,2,3,4}))</f>
        <v>#NUM!</v>
      </c>
      <c r="C56" s="39" t="e" cm="1">
        <f t="array" ref="C56">SUM(LARGE(H56:AA56,{1,2,3}))</f>
        <v>#NUM!</v>
      </c>
      <c r="D56" s="76"/>
      <c r="E56" s="76"/>
      <c r="F56" s="76"/>
      <c r="G56" s="61"/>
      <c r="H56" s="74"/>
      <c r="I56" s="61"/>
      <c r="J56" s="61"/>
      <c r="K56" s="61"/>
      <c r="L56" s="61"/>
      <c r="M56" s="50"/>
    </row>
    <row r="57" spans="1:40" x14ac:dyDescent="0.25">
      <c r="B57" s="21" t="e" cm="1">
        <f t="array" ref="B57">SUM(LARGE(G57:AA57,{1,2,3,4}))</f>
        <v>#NUM!</v>
      </c>
      <c r="C57" s="39" t="e" cm="1">
        <f t="array" ref="C57">SUM(LARGE(H57:AA57,{1,2,3}))</f>
        <v>#NUM!</v>
      </c>
      <c r="D57" s="76"/>
      <c r="E57" s="76"/>
      <c r="F57" s="76"/>
      <c r="G57" s="61"/>
      <c r="H57" s="74"/>
      <c r="I57" s="61"/>
      <c r="J57" s="61"/>
      <c r="K57" s="61"/>
      <c r="L57" s="61"/>
      <c r="O57" s="36"/>
      <c r="P57" s="21"/>
    </row>
    <row r="58" spans="1:40" s="25" customFormat="1" x14ac:dyDescent="0.25">
      <c r="A58" s="20"/>
      <c r="B58" s="21" t="e" cm="1">
        <f t="array" ref="B58">SUM(LARGE(G58:AA58,{1,2,3,4}))</f>
        <v>#NUM!</v>
      </c>
      <c r="C58" s="39" t="e" cm="1">
        <f t="array" ref="C58">SUM(LARGE(H58:AA58,{1,2,3}))</f>
        <v>#NUM!</v>
      </c>
      <c r="D58" s="35"/>
      <c r="E58" s="35"/>
      <c r="F58" s="35"/>
      <c r="G58" s="12"/>
      <c r="H58" s="17"/>
      <c r="I58" s="12"/>
      <c r="J58" s="12"/>
      <c r="K58" s="52"/>
      <c r="L58" s="21"/>
      <c r="M58" s="37"/>
      <c r="N58" s="12"/>
      <c r="O58" s="37"/>
      <c r="P58" s="37"/>
      <c r="Q58" s="51"/>
      <c r="R58" s="37"/>
      <c r="S58" s="21"/>
      <c r="T58" s="21"/>
      <c r="U58" s="21"/>
      <c r="V58" s="21"/>
      <c r="W58" s="22"/>
      <c r="X58" s="22"/>
      <c r="Y58" s="22"/>
      <c r="Z58" s="26"/>
      <c r="AA58" s="26"/>
      <c r="AB58" s="26"/>
      <c r="AC58" s="26"/>
      <c r="AD58" s="26"/>
      <c r="AE58" s="26"/>
      <c r="AF58" s="22"/>
      <c r="AG58" s="22"/>
      <c r="AH58" s="22"/>
      <c r="AI58" s="23"/>
      <c r="AJ58" s="26"/>
      <c r="AK58" s="22"/>
      <c r="AL58" s="22"/>
      <c r="AM58" s="22"/>
      <c r="AN58" s="23"/>
    </row>
    <row r="59" spans="1:40" x14ac:dyDescent="0.25">
      <c r="B59" s="42"/>
      <c r="C59" s="39" t="e" cm="1">
        <f t="array" ref="C59">SUM(LARGE(H59:AA59,{1,2,3}))</f>
        <v>#NUM!</v>
      </c>
      <c r="D59" s="35"/>
      <c r="E59" s="35"/>
      <c r="F59" s="35"/>
      <c r="H59" s="17"/>
      <c r="L59" s="21"/>
      <c r="M59" s="21"/>
      <c r="T59" s="44"/>
      <c r="U59" s="21"/>
      <c r="V59" s="21"/>
    </row>
    <row r="60" spans="1:40" x14ac:dyDescent="0.25">
      <c r="B60" s="21" t="e" cm="1">
        <f t="array" ref="B60">SUM(LARGE(G60:AA60,{1,2,3,4}))</f>
        <v>#NUM!</v>
      </c>
      <c r="C60" s="39" t="e" cm="1">
        <f t="array" ref="C60">SUM(LARGE(H60:AA60,{1,2,3}))</f>
        <v>#NUM!</v>
      </c>
      <c r="D60" s="35"/>
      <c r="E60" s="35"/>
      <c r="F60" s="35"/>
      <c r="H60" s="17"/>
      <c r="M60" s="21"/>
      <c r="O60" s="34"/>
    </row>
    <row r="61" spans="1:40" x14ac:dyDescent="0.25">
      <c r="A61" s="4"/>
      <c r="B61" s="21"/>
      <c r="C61" s="39" t="e" cm="1">
        <f t="array" ref="C61">SUM(LARGE(H61:AA61,{1,2,3}))</f>
        <v>#NUM!</v>
      </c>
      <c r="D61" s="35"/>
      <c r="E61" s="35"/>
      <c r="F61" s="35"/>
      <c r="H61" s="17"/>
      <c r="M61" s="21"/>
    </row>
  </sheetData>
  <sortState xmlns:xlrd2="http://schemas.microsoft.com/office/spreadsheetml/2017/richdata2" ref="A2:AP61">
    <sortCondition ref="E2:E61"/>
  </sortState>
  <pageMargins left="0.25" right="0.25" top="0.75" bottom="0.75" header="0.3" footer="0.3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0460E-0A78-499E-BF51-447CD925E75E}">
  <dimension ref="A1:AP57"/>
  <sheetViews>
    <sheetView showGridLines="0" zoomScaleNormal="100" workbookViewId="0">
      <selection activeCell="M17" sqref="M17"/>
    </sheetView>
  </sheetViews>
  <sheetFormatPr defaultColWidth="9.140625" defaultRowHeight="15" x14ac:dyDescent="0.25"/>
  <cols>
    <col min="1" max="1" width="10" style="3" customWidth="1"/>
    <col min="2" max="2" width="8.85546875" style="14" hidden="1" customWidth="1"/>
    <col min="3" max="3" width="8.85546875" style="14" customWidth="1"/>
    <col min="4" max="4" width="11" style="3" customWidth="1"/>
    <col min="5" max="5" width="28.5703125" style="6" customWidth="1"/>
    <col min="6" max="6" width="27.85546875" style="7" customWidth="1"/>
    <col min="7" max="7" width="12.42578125" style="12" customWidth="1"/>
    <col min="8" max="20" width="11.28515625" style="12" customWidth="1"/>
    <col min="21" max="22" width="9" style="12" customWidth="1"/>
    <col min="23" max="23" width="11.5703125" style="1" customWidth="1"/>
    <col min="24" max="24" width="8.85546875" style="1" customWidth="1"/>
    <col min="25" max="25" width="6" style="1" customWidth="1"/>
    <col min="26" max="26" width="8" style="2" customWidth="1"/>
    <col min="27" max="27" width="7.28515625" style="2" customWidth="1"/>
    <col min="28" max="28" width="5.85546875" style="2" customWidth="1"/>
    <col min="29" max="29" width="7.140625" style="2" customWidth="1"/>
    <col min="30" max="30" width="7.7109375" style="2" customWidth="1"/>
    <col min="31" max="31" width="7.140625" style="2" customWidth="1"/>
    <col min="32" max="32" width="8" style="1" customWidth="1"/>
    <col min="33" max="33" width="8.85546875" style="1" customWidth="1"/>
    <col min="34" max="34" width="6" style="1" customWidth="1"/>
    <col min="35" max="35" width="6.42578125" style="3" customWidth="1"/>
    <col min="36" max="36" width="7.140625" style="2" customWidth="1"/>
    <col min="37" max="37" width="7.140625" style="1" customWidth="1"/>
    <col min="38" max="38" width="6.28515625" style="1" customWidth="1"/>
    <col min="39" max="39" width="10.5703125" style="1" customWidth="1"/>
    <col min="40" max="40" width="7.140625" style="3" customWidth="1"/>
    <col min="41" max="41" width="7.140625" style="4" customWidth="1"/>
    <col min="42" max="42" width="18.5703125" style="4" customWidth="1"/>
    <col min="43" max="16384" width="9.140625" style="4"/>
  </cols>
  <sheetData>
    <row r="1" spans="1:42" ht="24" x14ac:dyDescent="0.25">
      <c r="A1" s="28" t="s">
        <v>3</v>
      </c>
      <c r="B1" s="18" t="s">
        <v>2</v>
      </c>
      <c r="C1" s="19" t="s">
        <v>5</v>
      </c>
      <c r="D1" s="27" t="s">
        <v>0</v>
      </c>
      <c r="E1" s="54" t="s">
        <v>4</v>
      </c>
      <c r="F1" s="54" t="s">
        <v>1</v>
      </c>
      <c r="G1" s="55" t="s">
        <v>13</v>
      </c>
      <c r="H1" s="55" t="s">
        <v>14</v>
      </c>
      <c r="I1" s="30" t="s">
        <v>15</v>
      </c>
      <c r="J1" s="30" t="s">
        <v>12</v>
      </c>
      <c r="K1" s="30" t="s">
        <v>22</v>
      </c>
      <c r="L1" s="30" t="s">
        <v>16</v>
      </c>
      <c r="M1" s="30" t="s">
        <v>8</v>
      </c>
      <c r="N1" s="41" t="s">
        <v>17</v>
      </c>
      <c r="O1" s="30" t="s">
        <v>10</v>
      </c>
      <c r="P1" s="30" t="s">
        <v>18</v>
      </c>
      <c r="Q1" s="30" t="s">
        <v>19</v>
      </c>
      <c r="R1" s="30" t="s">
        <v>7</v>
      </c>
      <c r="S1" s="30" t="s">
        <v>20</v>
      </c>
      <c r="T1" s="30" t="s">
        <v>23</v>
      </c>
      <c r="U1" s="30" t="s">
        <v>21</v>
      </c>
      <c r="V1" s="29" t="s">
        <v>6</v>
      </c>
      <c r="W1" s="29" t="s">
        <v>9</v>
      </c>
      <c r="X1" s="29"/>
      <c r="Y1" s="29"/>
      <c r="Z1" s="29"/>
      <c r="AA1" s="29"/>
      <c r="AB1" s="29"/>
      <c r="AC1" s="29"/>
      <c r="AD1" s="29"/>
      <c r="AE1" s="29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</row>
    <row r="2" spans="1:42" x14ac:dyDescent="0.25">
      <c r="A2" s="4"/>
      <c r="B2" s="21" t="e" cm="1">
        <f t="array" ref="B2">SUM(LARGE(H2:AA2,{1,2,3,4}))</f>
        <v>#NUM!</v>
      </c>
      <c r="C2" s="39" t="e" cm="1">
        <f t="array" ref="C2">SUM(LARGE(H2:AA2,{1,2,3}))</f>
        <v>#NUM!</v>
      </c>
      <c r="D2" s="65" t="s">
        <v>639</v>
      </c>
      <c r="E2" s="76" t="s">
        <v>640</v>
      </c>
      <c r="F2" s="76" t="s">
        <v>641</v>
      </c>
      <c r="G2" s="62"/>
      <c r="H2" s="60"/>
      <c r="I2" s="60"/>
      <c r="J2" s="61"/>
      <c r="K2" s="61">
        <v>63</v>
      </c>
      <c r="L2" s="17"/>
      <c r="M2" s="34"/>
      <c r="O2" s="17"/>
      <c r="P2" s="17"/>
      <c r="R2" s="17"/>
    </row>
    <row r="3" spans="1:42" x14ac:dyDescent="0.25">
      <c r="A3" s="4"/>
      <c r="B3" s="21" t="e" cm="1">
        <f t="array" ref="B3">SUM(LARGE(G3:AA3,{1,2,3,4}))</f>
        <v>#NUM!</v>
      </c>
      <c r="C3" s="39" t="e" cm="1">
        <f t="array" ref="C3">SUM(LARGE(H3:AA3,{1,2,3}))</f>
        <v>#NUM!</v>
      </c>
      <c r="D3" s="59" t="s">
        <v>195</v>
      </c>
      <c r="E3" s="76" t="s">
        <v>154</v>
      </c>
      <c r="F3" s="76" t="s">
        <v>175</v>
      </c>
      <c r="G3" s="61">
        <v>61.832999999999998</v>
      </c>
      <c r="H3" s="60"/>
      <c r="I3" s="60"/>
      <c r="J3" s="61"/>
      <c r="K3" s="82"/>
      <c r="M3" s="34"/>
      <c r="O3" s="34"/>
      <c r="P3" s="34"/>
      <c r="R3" s="34"/>
      <c r="W3" s="14"/>
      <c r="X3" s="15"/>
      <c r="Y3" s="15"/>
      <c r="Z3" s="11"/>
      <c r="AA3" s="5"/>
      <c r="AB3" s="5"/>
      <c r="AC3" s="5"/>
      <c r="AD3" s="5"/>
      <c r="AE3" s="5"/>
      <c r="AF3" s="9"/>
      <c r="AG3" s="9"/>
    </row>
    <row r="4" spans="1:42" x14ac:dyDescent="0.25">
      <c r="A4" s="4"/>
      <c r="B4" s="21" t="e" cm="1">
        <f t="array" ref="B4">SUM(LARGE(G4:AA4,{1,2,3,4}))</f>
        <v>#NUM!</v>
      </c>
      <c r="C4" s="39" t="e" cm="1">
        <f t="array" ref="C4">SUM(LARGE(H4:AA4,{1,2,3}))</f>
        <v>#NUM!</v>
      </c>
      <c r="D4" s="59" t="s">
        <v>189</v>
      </c>
      <c r="E4" s="76" t="s">
        <v>163</v>
      </c>
      <c r="F4" s="76" t="s">
        <v>164</v>
      </c>
      <c r="G4" s="61">
        <v>67.167000000000002</v>
      </c>
      <c r="H4" s="60"/>
      <c r="I4" s="60">
        <f>195/300*100</f>
        <v>65</v>
      </c>
      <c r="J4" s="61"/>
      <c r="K4" s="61"/>
    </row>
    <row r="5" spans="1:42" x14ac:dyDescent="0.25">
      <c r="A5" s="4"/>
      <c r="B5" s="21" t="e" cm="1">
        <f t="array" ref="B5">SUM(LARGE(G5:AA5,{1,2,3,4}))</f>
        <v>#NUM!</v>
      </c>
      <c r="C5" s="39" t="e" cm="1">
        <f t="array" ref="C5">SUM(LARGE(H5:AA5,{1,2,3}))</f>
        <v>#NUM!</v>
      </c>
      <c r="D5" s="66" t="s">
        <v>297</v>
      </c>
      <c r="E5" s="76" t="s">
        <v>298</v>
      </c>
      <c r="F5" s="76" t="s">
        <v>311</v>
      </c>
      <c r="G5" s="62"/>
      <c r="H5" s="60">
        <v>64.5</v>
      </c>
      <c r="I5" s="60"/>
      <c r="J5" s="61"/>
      <c r="K5" s="61">
        <v>57.332999999999998</v>
      </c>
      <c r="L5" s="34"/>
      <c r="M5" s="34"/>
    </row>
    <row r="6" spans="1:42" x14ac:dyDescent="0.25">
      <c r="A6" s="4"/>
      <c r="B6" s="21" t="e" cm="1">
        <f t="array" ref="B6">SUM(LARGE(H6:AA6,{1,2,3,4}))</f>
        <v>#NUM!</v>
      </c>
      <c r="C6" s="39" t="e" cm="1">
        <f t="array" ref="C6">SUM(LARGE(H6:AA6,{1,2,3}))</f>
        <v>#NUM!</v>
      </c>
      <c r="D6" s="66" t="s">
        <v>304</v>
      </c>
      <c r="E6" s="76" t="s">
        <v>298</v>
      </c>
      <c r="F6" s="76" t="s">
        <v>315</v>
      </c>
      <c r="G6" s="62"/>
      <c r="H6" s="60">
        <v>59.5</v>
      </c>
      <c r="I6" s="78"/>
      <c r="J6" s="61"/>
      <c r="K6" s="61">
        <v>58.832999999999998</v>
      </c>
      <c r="L6" s="34"/>
      <c r="P6" s="17"/>
      <c r="Q6" s="17"/>
      <c r="R6" s="21"/>
    </row>
    <row r="7" spans="1:42" x14ac:dyDescent="0.25">
      <c r="A7" s="4"/>
      <c r="B7" s="21" t="e" cm="1">
        <f t="array" ref="B7">SUM(LARGE(G7:AA7,{1,2,3,4}))</f>
        <v>#NUM!</v>
      </c>
      <c r="C7" s="39" t="e" cm="1">
        <f t="array" ref="C7">SUM(LARGE(H7:AA7,{1,2,3}))</f>
        <v>#NUM!</v>
      </c>
      <c r="D7" s="66" t="s">
        <v>477</v>
      </c>
      <c r="E7" s="76" t="s">
        <v>469</v>
      </c>
      <c r="F7" s="76" t="s">
        <v>486</v>
      </c>
      <c r="G7" s="62"/>
      <c r="H7" s="60"/>
      <c r="I7" s="60"/>
      <c r="J7" s="61">
        <v>68</v>
      </c>
      <c r="K7" s="61"/>
      <c r="L7" s="34"/>
      <c r="M7" s="34"/>
      <c r="Q7" s="21"/>
      <c r="W7" s="12"/>
    </row>
    <row r="8" spans="1:42" x14ac:dyDescent="0.25">
      <c r="A8" s="4"/>
      <c r="B8" s="21" cm="1">
        <f t="array" ref="B8">SUM(LARGE(G8:AA8,{1,2,3,4}))</f>
        <v>239.83366666666669</v>
      </c>
      <c r="C8" s="39" cm="1">
        <f t="array" ref="C8">SUM(LARGE(H8:AA8,{1,2,3}))</f>
        <v>181.33366666666666</v>
      </c>
      <c r="D8" s="83" t="s">
        <v>185</v>
      </c>
      <c r="E8" s="75" t="s">
        <v>86</v>
      </c>
      <c r="F8" s="76" t="s">
        <v>181</v>
      </c>
      <c r="G8" s="61">
        <v>58.5</v>
      </c>
      <c r="H8" s="61">
        <v>56.167000000000002</v>
      </c>
      <c r="I8" s="60">
        <f>185/300*100</f>
        <v>61.666666666666671</v>
      </c>
      <c r="J8" s="61"/>
      <c r="K8" s="61">
        <v>63.5</v>
      </c>
      <c r="M8" s="34"/>
      <c r="U8" s="33"/>
      <c r="V8" s="33"/>
    </row>
    <row r="9" spans="1:42" x14ac:dyDescent="0.25">
      <c r="A9" s="4"/>
      <c r="B9" s="21" t="e" cm="1">
        <f t="array" ref="B9">SUM(LARGE(G9:AA9,{1,2,3,4}))</f>
        <v>#NUM!</v>
      </c>
      <c r="C9" s="39" t="e" cm="1">
        <f t="array" ref="C9">SUM(LARGE(H9:AA9,{1,2,3}))</f>
        <v>#NUM!</v>
      </c>
      <c r="D9" s="83" t="s">
        <v>200</v>
      </c>
      <c r="E9" s="75" t="s">
        <v>86</v>
      </c>
      <c r="F9" s="76" t="s">
        <v>184</v>
      </c>
      <c r="G9" s="61">
        <v>55.167000000000002</v>
      </c>
      <c r="H9" s="61"/>
      <c r="I9" s="61">
        <f>191.5/300*100</f>
        <v>63.833333333333329</v>
      </c>
      <c r="J9" s="61"/>
      <c r="K9" s="61"/>
    </row>
    <row r="10" spans="1:42" x14ac:dyDescent="0.25">
      <c r="A10" s="4"/>
      <c r="B10" s="21" t="e" cm="1">
        <f t="array" ref="B10">SUM(LARGE(G10:AA10,{1,2,3,4}))</f>
        <v>#NUM!</v>
      </c>
      <c r="C10" s="39" t="e" cm="1">
        <f t="array" ref="C10">SUM(LARGE(H10:AA10,{1,2,3}))</f>
        <v>#NUM!</v>
      </c>
      <c r="D10" s="84" t="s">
        <v>301</v>
      </c>
      <c r="E10" s="75" t="s">
        <v>86</v>
      </c>
      <c r="F10" s="76" t="s">
        <v>313</v>
      </c>
      <c r="G10" s="62"/>
      <c r="H10" s="61">
        <v>62.167000000000002</v>
      </c>
      <c r="I10" s="61"/>
      <c r="J10" s="61"/>
      <c r="K10" s="61">
        <v>67.332999999999998</v>
      </c>
      <c r="L10" s="34"/>
    </row>
    <row r="11" spans="1:42" x14ac:dyDescent="0.25">
      <c r="A11" s="4"/>
      <c r="B11" s="12" t="e" cm="1">
        <f t="array" ref="B11">SUM(LARGE(G11:AA11,{1,2,3,4}))</f>
        <v>#NUM!</v>
      </c>
      <c r="C11" s="39" t="e" cm="1">
        <f t="array" ref="C11">SUM(LARGE(H11:AA11,{1,2,3}))</f>
        <v>#NUM!</v>
      </c>
      <c r="D11" s="83" t="s">
        <v>194</v>
      </c>
      <c r="E11" s="75" t="s">
        <v>173</v>
      </c>
      <c r="F11" s="76" t="s">
        <v>174</v>
      </c>
      <c r="G11" s="61">
        <v>62.832999999999998</v>
      </c>
      <c r="H11" s="61"/>
      <c r="I11" s="61">
        <f>204/300*100</f>
        <v>68</v>
      </c>
      <c r="J11" s="74"/>
      <c r="K11" s="74"/>
      <c r="M11" s="34"/>
      <c r="O11" s="17"/>
      <c r="P11" s="17"/>
      <c r="Q11" s="17"/>
    </row>
    <row r="12" spans="1:42" x14ac:dyDescent="0.25">
      <c r="A12" s="4"/>
      <c r="B12" s="12" t="e" cm="1">
        <f t="array" ref="B12">SUM(LARGE(G12:AA12,{1,2,3,4}))</f>
        <v>#NUM!</v>
      </c>
      <c r="C12" s="39" t="e" cm="1">
        <f t="array" ref="C12">SUM(LARGE(H12:AA12,{1,2,3}))</f>
        <v>#NUM!</v>
      </c>
      <c r="D12" s="83" t="s">
        <v>188</v>
      </c>
      <c r="E12" s="75" t="s">
        <v>161</v>
      </c>
      <c r="F12" s="76" t="s">
        <v>162</v>
      </c>
      <c r="G12" s="61">
        <v>67.167000000000002</v>
      </c>
      <c r="H12" s="61"/>
      <c r="I12" s="61">
        <f>178.5/300*100</f>
        <v>59.5</v>
      </c>
      <c r="J12" s="61"/>
      <c r="K12" s="61"/>
    </row>
    <row r="13" spans="1:42" x14ac:dyDescent="0.25">
      <c r="A13" s="4"/>
      <c r="B13" s="12" t="e" cm="1">
        <f t="array" ref="B13">SUM(LARGE(G13:AA13,{1,2,3,4}))</f>
        <v>#NUM!</v>
      </c>
      <c r="C13" s="39" t="e" cm="1">
        <f t="array" ref="C13">SUM(LARGE(H13:AA13,{1,2,3}))</f>
        <v>#NUM!</v>
      </c>
      <c r="D13" s="83" t="s">
        <v>190</v>
      </c>
      <c r="E13" s="59" t="s">
        <v>165</v>
      </c>
      <c r="F13" s="76" t="s">
        <v>166</v>
      </c>
      <c r="G13" s="61">
        <v>66</v>
      </c>
      <c r="H13" s="61"/>
      <c r="I13" s="61"/>
      <c r="J13" s="74"/>
      <c r="K13" s="61">
        <v>56</v>
      </c>
      <c r="M13" s="17"/>
      <c r="P13" s="17"/>
      <c r="Q13" s="17"/>
      <c r="R13" s="17"/>
      <c r="S13" s="17"/>
      <c r="T13" s="17"/>
    </row>
    <row r="14" spans="1:42" x14ac:dyDescent="0.25">
      <c r="A14" s="4"/>
      <c r="B14" s="12" t="e" cm="1">
        <f t="array" ref="B14">SUM(LARGE(G14:AA14,{1,2,3,4}))</f>
        <v>#NUM!</v>
      </c>
      <c r="C14" s="39" t="e" cm="1">
        <f t="array" ref="C14">SUM(LARGE(H14:AA14,{1,2,3}))</f>
        <v>#NUM!</v>
      </c>
      <c r="D14" s="83" t="s">
        <v>199</v>
      </c>
      <c r="E14" s="59" t="s">
        <v>182</v>
      </c>
      <c r="F14" s="76" t="s">
        <v>183</v>
      </c>
      <c r="G14" s="61">
        <v>58</v>
      </c>
      <c r="H14" s="61"/>
      <c r="I14" s="61">
        <f>171.5/300*100</f>
        <v>57.166666666666664</v>
      </c>
      <c r="J14" s="61"/>
      <c r="K14" s="61"/>
      <c r="U14" s="33"/>
      <c r="V14" s="33"/>
    </row>
    <row r="15" spans="1:42" x14ac:dyDescent="0.25">
      <c r="A15" s="4"/>
      <c r="B15" s="12" t="e" cm="1">
        <f t="array" ref="B15">SUM(LARGE(G15:AA15,{1,2,3,4}))</f>
        <v>#NUM!</v>
      </c>
      <c r="C15" s="39" t="e" cm="1">
        <f t="array" ref="C15">SUM(LARGE(H15:AA15,{1,2,3}))</f>
        <v>#NUM!</v>
      </c>
      <c r="D15" s="83" t="s">
        <v>198</v>
      </c>
      <c r="E15" s="59" t="s">
        <v>179</v>
      </c>
      <c r="F15" s="76" t="s">
        <v>180</v>
      </c>
      <c r="G15" s="61">
        <v>60.832999999999998</v>
      </c>
      <c r="H15" s="61"/>
      <c r="I15" s="61"/>
      <c r="J15" s="61"/>
      <c r="K15" s="61"/>
      <c r="L15" s="34"/>
      <c r="M15" s="34"/>
    </row>
    <row r="16" spans="1:42" x14ac:dyDescent="0.25">
      <c r="A16" s="4"/>
      <c r="B16" s="12"/>
      <c r="C16" s="39" t="e" cm="1">
        <f t="array" ref="C16">SUM(LARGE(H16:AA16,{1,2,3}))</f>
        <v>#NUM!</v>
      </c>
      <c r="D16" s="84" t="s">
        <v>480</v>
      </c>
      <c r="E16" s="59" t="s">
        <v>472</v>
      </c>
      <c r="F16" s="76" t="s">
        <v>489</v>
      </c>
      <c r="G16" s="62"/>
      <c r="H16" s="61"/>
      <c r="I16" s="61"/>
      <c r="J16" s="61">
        <v>60.167000000000002</v>
      </c>
      <c r="K16" s="61"/>
      <c r="P16" s="17"/>
      <c r="R16" s="17"/>
      <c r="U16" s="32"/>
      <c r="V16" s="32"/>
    </row>
    <row r="17" spans="1:33" x14ac:dyDescent="0.25">
      <c r="A17" s="4"/>
      <c r="B17" s="12" t="e" cm="1">
        <f t="array" ref="B17">SUM(LARGE(G17:AA17,{1,2,3,4}))</f>
        <v>#NUM!</v>
      </c>
      <c r="C17" s="39" t="e" cm="1">
        <f t="array" ref="C17">SUM(LARGE(H17:AA17,{1,2,3}))</f>
        <v>#NUM!</v>
      </c>
      <c r="D17" s="84" t="s">
        <v>295</v>
      </c>
      <c r="E17" s="59" t="s">
        <v>296</v>
      </c>
      <c r="F17" s="76" t="s">
        <v>310</v>
      </c>
      <c r="G17" s="62"/>
      <c r="H17" s="61">
        <v>66.167000000000002</v>
      </c>
      <c r="I17" s="61"/>
      <c r="J17" s="61"/>
      <c r="K17" s="61"/>
      <c r="L17" s="34"/>
      <c r="M17" s="34"/>
    </row>
    <row r="18" spans="1:33" x14ac:dyDescent="0.25">
      <c r="A18" s="4"/>
      <c r="B18" s="12" t="e" cm="1">
        <f t="array" ref="B18">SUM(LARGE(G18:AA18,{1,2,3,4}))</f>
        <v>#NUM!</v>
      </c>
      <c r="C18" s="39" t="e" cm="1">
        <f t="array" ref="C18">SUM(LARGE(H18:AA18,{1,2,3}))</f>
        <v>#NUM!</v>
      </c>
      <c r="D18" s="83" t="s">
        <v>197</v>
      </c>
      <c r="E18" s="59" t="s">
        <v>177</v>
      </c>
      <c r="F18" s="76" t="s">
        <v>178</v>
      </c>
      <c r="G18" s="61">
        <v>60.832999999999998</v>
      </c>
      <c r="H18" s="61"/>
      <c r="I18" s="61"/>
      <c r="J18" s="61"/>
      <c r="K18" s="61">
        <v>59.5</v>
      </c>
      <c r="M18" s="17"/>
      <c r="P18" s="17"/>
      <c r="Q18" s="17"/>
      <c r="R18" s="17"/>
    </row>
    <row r="19" spans="1:33" x14ac:dyDescent="0.25">
      <c r="B19" s="12" t="e" cm="1">
        <f t="array" ref="B19">SUM(LARGE(G19:AA19,{1,2,3,4}))</f>
        <v>#NUM!</v>
      </c>
      <c r="C19" s="39" t="e" cm="1">
        <f t="array" ref="C19">SUM(LARGE(H19:AA19,{1,2,3}))</f>
        <v>#NUM!</v>
      </c>
      <c r="D19" s="83">
        <v>904</v>
      </c>
      <c r="E19" s="59" t="s">
        <v>604</v>
      </c>
      <c r="F19" s="76" t="s">
        <v>605</v>
      </c>
      <c r="G19" s="61"/>
      <c r="H19" s="61"/>
      <c r="I19" s="61">
        <f>181.5/300*100</f>
        <v>60.5</v>
      </c>
      <c r="J19" s="61"/>
      <c r="K19" s="61"/>
      <c r="L19" s="34"/>
      <c r="M19" s="34"/>
    </row>
    <row r="20" spans="1:33" x14ac:dyDescent="0.25">
      <c r="A20" s="25"/>
      <c r="B20" s="12" t="e" cm="1">
        <f t="array" ref="B20">SUM(LARGE(H20:AA20,{1,2,3,4}))</f>
        <v>#NUM!</v>
      </c>
      <c r="C20" s="39" t="e" cm="1">
        <f t="array" ref="C20">SUM(LARGE(H20:AA20,{1,2,3}))</f>
        <v>#NUM!</v>
      </c>
      <c r="D20" s="84" t="s">
        <v>289</v>
      </c>
      <c r="E20" s="59" t="s">
        <v>290</v>
      </c>
      <c r="F20" s="76" t="s">
        <v>307</v>
      </c>
      <c r="G20" s="62"/>
      <c r="H20" s="61">
        <v>68.667000000000002</v>
      </c>
      <c r="I20" s="61"/>
      <c r="J20" s="61"/>
      <c r="K20" s="61">
        <v>65.167000000000002</v>
      </c>
    </row>
    <row r="21" spans="1:33" x14ac:dyDescent="0.25">
      <c r="A21" s="23"/>
      <c r="C21" s="39" t="e" cm="1">
        <f t="array" ref="C21">SUM(LARGE(H21:AA21,{1,2,3}))</f>
        <v>#NUM!</v>
      </c>
      <c r="D21" s="84" t="s">
        <v>478</v>
      </c>
      <c r="E21" s="59" t="s">
        <v>470</v>
      </c>
      <c r="F21" s="76" t="s">
        <v>487</v>
      </c>
      <c r="G21" s="62"/>
      <c r="H21" s="61"/>
      <c r="I21" s="61"/>
      <c r="J21" s="61">
        <v>67</v>
      </c>
      <c r="K21" s="61"/>
      <c r="U21" s="33"/>
      <c r="W21" s="12"/>
      <c r="X21" s="3"/>
      <c r="Y21" s="3"/>
      <c r="Z21" s="16"/>
      <c r="AE21" s="10"/>
      <c r="AF21" s="9"/>
      <c r="AG21" s="9"/>
    </row>
    <row r="22" spans="1:33" x14ac:dyDescent="0.25">
      <c r="A22" s="20"/>
      <c r="B22" s="12" t="e" cm="1">
        <f t="array" ref="B22">SUM(LARGE(G22:AA22,{1,2,3,4}))</f>
        <v>#NUM!</v>
      </c>
      <c r="C22" s="39" t="e" cm="1">
        <f t="array" ref="C22">SUM(LARGE(H22:AA22,{1,2,3}))</f>
        <v>#NUM!</v>
      </c>
      <c r="D22" s="83">
        <v>26</v>
      </c>
      <c r="E22" s="59" t="s">
        <v>606</v>
      </c>
      <c r="F22" s="76" t="s">
        <v>607</v>
      </c>
      <c r="G22" s="61"/>
      <c r="H22" s="61"/>
      <c r="I22" s="61">
        <f>177/300*100</f>
        <v>59</v>
      </c>
      <c r="J22" s="61"/>
      <c r="K22" s="74"/>
      <c r="L22" s="17"/>
      <c r="M22" s="17"/>
      <c r="O22" s="17"/>
      <c r="P22" s="17"/>
      <c r="Q22" s="17"/>
      <c r="R22" s="17"/>
    </row>
    <row r="23" spans="1:33" x14ac:dyDescent="0.25">
      <c r="A23" s="23"/>
      <c r="C23" s="39" t="e" cm="1">
        <f t="array" ref="C23">SUM(LARGE(H23:AA23,{1,2,3}))</f>
        <v>#NUM!</v>
      </c>
      <c r="D23" s="84" t="s">
        <v>483</v>
      </c>
      <c r="E23" s="59" t="s">
        <v>474</v>
      </c>
      <c r="F23" s="76" t="s">
        <v>492</v>
      </c>
      <c r="G23" s="62"/>
      <c r="H23" s="61"/>
      <c r="I23" s="61"/>
      <c r="J23" s="61">
        <v>58.5</v>
      </c>
      <c r="K23" s="61"/>
    </row>
    <row r="24" spans="1:33" x14ac:dyDescent="0.25">
      <c r="A24" s="20"/>
      <c r="B24" s="12" t="e" cm="1">
        <f t="array" ref="B24">SUM(LARGE(G24:AA24,{1,2,3,4}))</f>
        <v>#NUM!</v>
      </c>
      <c r="C24" s="39" t="e" cm="1">
        <f t="array" ref="C24">SUM(LARGE(H24:AA24,{1,2,3}))</f>
        <v>#NUM!</v>
      </c>
      <c r="D24" s="84" t="s">
        <v>636</v>
      </c>
      <c r="E24" s="59" t="s">
        <v>637</v>
      </c>
      <c r="F24" s="76" t="s">
        <v>638</v>
      </c>
      <c r="G24" s="62"/>
      <c r="H24" s="61"/>
      <c r="I24" s="61"/>
      <c r="J24" s="61"/>
      <c r="K24" s="61">
        <v>64.5</v>
      </c>
      <c r="S24" s="17"/>
      <c r="T24" s="17"/>
      <c r="W24" s="12"/>
      <c r="X24" s="15"/>
      <c r="Y24" s="15"/>
      <c r="Z24" s="11"/>
      <c r="AA24" s="5"/>
      <c r="AB24" s="5"/>
      <c r="AC24" s="5"/>
      <c r="AD24" s="5"/>
      <c r="AE24" s="5"/>
    </row>
    <row r="25" spans="1:33" x14ac:dyDescent="0.25">
      <c r="A25" s="25"/>
      <c r="B25" s="12" t="e" cm="1">
        <f t="array" ref="B25">SUM(LARGE(G25:AA25,{1,2,3,4}))</f>
        <v>#NUM!</v>
      </c>
      <c r="C25" s="39" t="e" cm="1">
        <f t="array" ref="C25">SUM(LARGE(H25:AA25,{1,2,3}))</f>
        <v>#NUM!</v>
      </c>
      <c r="D25" s="83" t="s">
        <v>196</v>
      </c>
      <c r="E25" s="59" t="s">
        <v>128</v>
      </c>
      <c r="F25" s="76" t="s">
        <v>176</v>
      </c>
      <c r="G25" s="61">
        <v>61</v>
      </c>
      <c r="H25" s="61"/>
      <c r="I25" s="61"/>
      <c r="J25" s="61"/>
      <c r="K25" s="61"/>
      <c r="W25" s="12"/>
    </row>
    <row r="26" spans="1:33" x14ac:dyDescent="0.25">
      <c r="A26" s="20"/>
      <c r="B26" s="12" t="e" cm="1">
        <f t="array" ref="B26">SUM(LARGE(G26:AA26,{1,2,3,4}))</f>
        <v>#NUM!</v>
      </c>
      <c r="C26" s="39" t="e" cm="1">
        <f t="array" ref="C26">SUM(LARGE(H26:AA26,{1,2,3}))</f>
        <v>#NUM!</v>
      </c>
      <c r="D26" s="84" t="s">
        <v>484</v>
      </c>
      <c r="E26" s="59" t="s">
        <v>475</v>
      </c>
      <c r="F26" s="76" t="s">
        <v>493</v>
      </c>
      <c r="G26" s="62"/>
      <c r="H26" s="61"/>
      <c r="I26" s="61"/>
      <c r="J26" s="61">
        <v>57.667000000000002</v>
      </c>
      <c r="K26" s="61"/>
    </row>
    <row r="27" spans="1:33" x14ac:dyDescent="0.25">
      <c r="A27" s="20"/>
      <c r="B27" s="12" t="e" cm="1">
        <f t="array" ref="B27">SUM(LARGE(G27:AA27,{1,2,3,4}))</f>
        <v>#NUM!</v>
      </c>
      <c r="C27" s="39" t="e" cm="1">
        <f t="array" ref="C27">SUM(LARGE(H27:AA27,{1,2,3}))</f>
        <v>#NUM!</v>
      </c>
      <c r="D27" s="84" t="s">
        <v>633</v>
      </c>
      <c r="E27" s="59" t="s">
        <v>634</v>
      </c>
      <c r="F27" s="76" t="s">
        <v>635</v>
      </c>
      <c r="G27" s="62"/>
      <c r="H27" s="61"/>
      <c r="I27" s="61"/>
      <c r="J27" s="61"/>
      <c r="K27" s="61">
        <v>67</v>
      </c>
      <c r="W27" s="12"/>
    </row>
    <row r="28" spans="1:33" x14ac:dyDescent="0.25">
      <c r="A28" s="25"/>
      <c r="B28" s="12" t="e" cm="1">
        <f t="array" ref="B28">SUM(LARGE(G28:AA28,{1,2,3,4}))</f>
        <v>#NUM!</v>
      </c>
      <c r="C28" s="39" t="e" cm="1">
        <f t="array" ref="C28">SUM(LARGE(H28:AA28,{1,2,3}))</f>
        <v>#NUM!</v>
      </c>
      <c r="D28" s="84" t="s">
        <v>299</v>
      </c>
      <c r="E28" s="59" t="s">
        <v>300</v>
      </c>
      <c r="F28" s="76" t="s">
        <v>312</v>
      </c>
      <c r="G28" s="62"/>
      <c r="H28" s="61">
        <v>63.332999999999998</v>
      </c>
      <c r="I28" s="61"/>
      <c r="J28" s="61">
        <v>61</v>
      </c>
      <c r="K28" s="61"/>
    </row>
    <row r="29" spans="1:33" x14ac:dyDescent="0.25">
      <c r="A29" s="25"/>
      <c r="B29" s="12" t="e" cm="1">
        <f t="array" ref="B29">SUM(LARGE(H29:AA29,{1,2,3,4}))</f>
        <v>#NUM!</v>
      </c>
      <c r="C29" s="39" t="e" cm="1">
        <f t="array" ref="C29">SUM(LARGE(H29:AA29,{1,2,3}))</f>
        <v>#NUM!</v>
      </c>
      <c r="D29" s="83">
        <v>292</v>
      </c>
      <c r="E29" s="59" t="s">
        <v>34</v>
      </c>
      <c r="F29" s="76" t="s">
        <v>599</v>
      </c>
      <c r="G29" s="61"/>
      <c r="H29" s="61"/>
      <c r="I29" s="61">
        <f>205.5/300*100</f>
        <v>68.5</v>
      </c>
      <c r="J29" s="74"/>
      <c r="K29" s="74"/>
      <c r="L29" s="17"/>
      <c r="M29" s="17"/>
      <c r="O29" s="17"/>
      <c r="P29" s="17"/>
      <c r="R29" s="17"/>
      <c r="U29" s="32"/>
      <c r="V29" s="32"/>
      <c r="W29" s="12"/>
    </row>
    <row r="30" spans="1:33" x14ac:dyDescent="0.25">
      <c r="A30" s="20"/>
      <c r="B30" s="12" t="e" cm="1">
        <f t="array" ref="B30">SUM(LARGE(G30:AA30,{1,2,3,4}))</f>
        <v>#NUM!</v>
      </c>
      <c r="C30" s="39" t="e" cm="1">
        <f t="array" ref="C30">SUM(LARGE(H30:AA30,{1,2,3}))</f>
        <v>#NUM!</v>
      </c>
      <c r="D30" s="83">
        <v>691</v>
      </c>
      <c r="E30" s="59" t="s">
        <v>34</v>
      </c>
      <c r="F30" s="76" t="s">
        <v>601</v>
      </c>
      <c r="G30" s="61"/>
      <c r="H30" s="61"/>
      <c r="I30" s="61">
        <f>196/300*100</f>
        <v>65.333333333333329</v>
      </c>
      <c r="J30" s="61"/>
      <c r="K30" s="61"/>
      <c r="L30" s="17"/>
      <c r="M30" s="17"/>
      <c r="O30" s="17"/>
      <c r="P30" s="17"/>
      <c r="Q30" s="17"/>
      <c r="S30" s="17"/>
      <c r="T30" s="17"/>
      <c r="U30" s="32"/>
      <c r="V30" s="32"/>
    </row>
    <row r="31" spans="1:33" x14ac:dyDescent="0.25">
      <c r="A31" s="23"/>
      <c r="C31" s="39" t="e" cm="1">
        <f t="array" ref="C31">SUM(LARGE(H31:AA31,{1,2,3}))</f>
        <v>#NUM!</v>
      </c>
      <c r="D31" s="83">
        <v>925</v>
      </c>
      <c r="E31" s="59" t="s">
        <v>602</v>
      </c>
      <c r="F31" s="76" t="s">
        <v>603</v>
      </c>
      <c r="G31" s="61"/>
      <c r="H31" s="61"/>
      <c r="I31" s="61">
        <f>184.5/300*100</f>
        <v>61.5</v>
      </c>
      <c r="J31" s="61"/>
      <c r="K31" s="61"/>
    </row>
    <row r="32" spans="1:33" x14ac:dyDescent="0.25">
      <c r="A32" s="25"/>
      <c r="B32" s="12" t="e" cm="1">
        <f t="array" ref="B32">SUM(LARGE(H32:AA32,{1,2,3,4}))</f>
        <v>#NUM!</v>
      </c>
      <c r="C32" s="39" t="e" cm="1">
        <f t="array" ref="C32">SUM(LARGE(H32:AA32,{1,2,3}))</f>
        <v>#NUM!</v>
      </c>
      <c r="D32" s="83" t="s">
        <v>191</v>
      </c>
      <c r="E32" s="59" t="s">
        <v>167</v>
      </c>
      <c r="F32" s="76" t="s">
        <v>168</v>
      </c>
      <c r="G32" s="61">
        <v>65.5</v>
      </c>
      <c r="H32" s="61"/>
      <c r="I32" s="61"/>
      <c r="J32" s="61"/>
      <c r="K32" s="61"/>
    </row>
    <row r="33" spans="1:33" x14ac:dyDescent="0.25">
      <c r="A33" s="25"/>
      <c r="B33" s="12" t="e" cm="1">
        <f t="array" ref="B33">SUM(LARGE(G33:AA33,{1,2,3,4}))</f>
        <v>#NUM!</v>
      </c>
      <c r="C33" s="39" t="e" cm="1">
        <f t="array" ref="C33">SUM(LARGE(H33:AA33,{1,2,3}))</f>
        <v>#NUM!</v>
      </c>
      <c r="D33" s="83" t="s">
        <v>187</v>
      </c>
      <c r="E33" s="59" t="s">
        <v>159</v>
      </c>
      <c r="F33" s="76" t="s">
        <v>160</v>
      </c>
      <c r="G33" s="61">
        <v>67.667000000000002</v>
      </c>
      <c r="H33" s="61"/>
      <c r="I33" s="61">
        <f>183/300*100</f>
        <v>61</v>
      </c>
      <c r="J33" s="61"/>
      <c r="K33" s="61"/>
    </row>
    <row r="34" spans="1:33" x14ac:dyDescent="0.25">
      <c r="A34" s="25"/>
      <c r="B34" s="12" t="e" cm="1">
        <f t="array" ref="B34">SUM(LARGE(G34:AA34,{1,2,3,4}))</f>
        <v>#NUM!</v>
      </c>
      <c r="C34" s="39" cm="1">
        <f t="array" ref="C34">SUM(LARGE(H34:AA34,{1,2,3}))</f>
        <v>185</v>
      </c>
      <c r="D34" s="84" t="s">
        <v>305</v>
      </c>
      <c r="E34" s="59" t="s">
        <v>306</v>
      </c>
      <c r="F34" s="76" t="s">
        <v>316</v>
      </c>
      <c r="G34" s="62"/>
      <c r="H34" s="61">
        <v>59</v>
      </c>
      <c r="I34" s="61"/>
      <c r="J34" s="61">
        <v>65</v>
      </c>
      <c r="K34" s="61">
        <v>61</v>
      </c>
      <c r="W34" s="12"/>
    </row>
    <row r="35" spans="1:33" x14ac:dyDescent="0.25">
      <c r="A35" s="23"/>
      <c r="C35" s="39" t="e" cm="1">
        <f t="array" ref="C35">SUM(LARGE(H35:AA35,{1,2,3}))</f>
        <v>#NUM!</v>
      </c>
      <c r="D35" s="84" t="s">
        <v>481</v>
      </c>
      <c r="E35" s="59" t="s">
        <v>428</v>
      </c>
      <c r="F35" s="76" t="s">
        <v>490</v>
      </c>
      <c r="G35" s="62"/>
      <c r="H35" s="61"/>
      <c r="I35" s="61"/>
      <c r="J35" s="61">
        <v>58.832999999999998</v>
      </c>
      <c r="K35" s="61"/>
    </row>
    <row r="36" spans="1:33" x14ac:dyDescent="0.25">
      <c r="A36" s="25"/>
      <c r="B36" s="12" t="e" cm="1">
        <f t="array" ref="B36">SUM(LARGE(H36:AA36,{1,2,3,4}))</f>
        <v>#NUM!</v>
      </c>
      <c r="C36" s="39" t="e" cm="1">
        <f t="array" ref="C36">SUM(LARGE(H36:AA36,{1,2,3}))</f>
        <v>#NUM!</v>
      </c>
      <c r="D36" s="84" t="s">
        <v>482</v>
      </c>
      <c r="E36" s="59" t="s">
        <v>473</v>
      </c>
      <c r="F36" s="76" t="s">
        <v>491</v>
      </c>
      <c r="G36" s="62"/>
      <c r="H36" s="61"/>
      <c r="I36" s="61"/>
      <c r="J36" s="61">
        <v>58.832999999999998</v>
      </c>
      <c r="K36" s="61"/>
      <c r="L36" s="34"/>
      <c r="M36" s="34"/>
    </row>
    <row r="37" spans="1:33" x14ac:dyDescent="0.25">
      <c r="A37" s="25"/>
      <c r="B37" s="12"/>
      <c r="C37" s="39" t="e" cm="1">
        <f t="array" ref="C37">SUM(LARGE(H37:AA37,{1,2,3}))</f>
        <v>#NUM!</v>
      </c>
      <c r="D37" s="84" t="s">
        <v>291</v>
      </c>
      <c r="E37" s="59" t="s">
        <v>292</v>
      </c>
      <c r="F37" s="76" t="s">
        <v>308</v>
      </c>
      <c r="G37" s="62"/>
      <c r="H37" s="61">
        <v>67.332999999999998</v>
      </c>
      <c r="I37" s="61"/>
      <c r="J37" s="61"/>
      <c r="K37" s="61"/>
    </row>
    <row r="38" spans="1:33" x14ac:dyDescent="0.25">
      <c r="A38" s="25"/>
      <c r="B38" s="12" t="e" cm="1">
        <f t="array" ref="B38">SUM(LARGE(G38:AA38,{1,2,3,4}))</f>
        <v>#NUM!</v>
      </c>
      <c r="C38" s="39" t="e" cm="1">
        <f t="array" ref="C38">SUM(LARGE(H38:AA38,{1,2,3}))</f>
        <v>#NUM!</v>
      </c>
      <c r="D38" s="83" t="s">
        <v>186</v>
      </c>
      <c r="E38" s="59" t="s">
        <v>89</v>
      </c>
      <c r="F38" s="76" t="s">
        <v>158</v>
      </c>
      <c r="G38" s="61">
        <v>70.5</v>
      </c>
      <c r="H38" s="61"/>
      <c r="I38" s="61"/>
      <c r="J38" s="61"/>
      <c r="K38" s="61">
        <v>67.667000000000002</v>
      </c>
      <c r="S38" s="17"/>
      <c r="T38" s="17"/>
      <c r="U38" s="32"/>
      <c r="V38" s="32"/>
    </row>
    <row r="39" spans="1:33" x14ac:dyDescent="0.25">
      <c r="A39" s="23"/>
      <c r="B39" s="12" t="e" cm="1">
        <f t="array" ref="B39">SUM(LARGE(G39:AA39,{1,2,3,4}))</f>
        <v>#NUM!</v>
      </c>
      <c r="C39" s="39" t="e" cm="1">
        <f t="array" ref="C39">SUM(LARGE(H39:AA39,{1,2,3}))</f>
        <v>#NUM!</v>
      </c>
      <c r="D39" s="84" t="s">
        <v>642</v>
      </c>
      <c r="E39" s="59" t="s">
        <v>643</v>
      </c>
      <c r="F39" s="76" t="s">
        <v>600</v>
      </c>
      <c r="G39" s="62"/>
      <c r="H39" s="61"/>
      <c r="I39" s="61">
        <f>201.5/300*100</f>
        <v>67.166666666666657</v>
      </c>
      <c r="J39" s="61"/>
      <c r="K39" s="61">
        <v>60.667000000000002</v>
      </c>
      <c r="L39" s="34"/>
      <c r="M39" s="34"/>
    </row>
    <row r="40" spans="1:33" x14ac:dyDescent="0.25">
      <c r="A40" s="23"/>
      <c r="B40" s="12" t="e" cm="1">
        <f t="array" ref="B40">SUM(LARGE(G40:AA40,{1,2,3,4}))</f>
        <v>#NUM!</v>
      </c>
      <c r="C40" s="39" t="e" cm="1">
        <f t="array" ref="C40">SUM(LARGE(H40:AA40,{1,2,3}))</f>
        <v>#NUM!</v>
      </c>
      <c r="D40" s="83">
        <v>385</v>
      </c>
      <c r="E40" s="59" t="s">
        <v>125</v>
      </c>
      <c r="F40" s="76" t="s">
        <v>126</v>
      </c>
      <c r="G40" s="61"/>
      <c r="H40" s="61"/>
      <c r="I40" s="61">
        <f>179/300*100</f>
        <v>59.666666666666671</v>
      </c>
      <c r="J40" s="61"/>
      <c r="K40" s="61"/>
    </row>
    <row r="41" spans="1:33" x14ac:dyDescent="0.25">
      <c r="A41" s="25"/>
      <c r="B41" s="12" t="e" cm="1">
        <f t="array" ref="B41">SUM(LARGE(G41:AA41,{1,2,3,4}))</f>
        <v>#NUM!</v>
      </c>
      <c r="C41" s="39" t="e" cm="1">
        <f t="array" ref="C41">SUM(LARGE(H41:AA41,{1,2,3}))</f>
        <v>#NUM!</v>
      </c>
      <c r="D41" s="84" t="s">
        <v>302</v>
      </c>
      <c r="E41" s="59" t="s">
        <v>303</v>
      </c>
      <c r="F41" s="76" t="s">
        <v>314</v>
      </c>
      <c r="G41" s="62"/>
      <c r="H41" s="61">
        <v>60.167000000000002</v>
      </c>
      <c r="I41" s="61"/>
      <c r="J41" s="61"/>
      <c r="K41" s="61"/>
      <c r="L41" s="34"/>
      <c r="M41" s="34"/>
    </row>
    <row r="42" spans="1:33" x14ac:dyDescent="0.25">
      <c r="B42" s="12" t="e" cm="1">
        <f t="array" ref="B42">SUM(LARGE(G42:AA42,{1,2,3,4}))</f>
        <v>#NUM!</v>
      </c>
      <c r="C42" s="39" t="e" cm="1">
        <f t="array" ref="C42">SUM(LARGE(H42:AA42,{1,2,3}))</f>
        <v>#NUM!</v>
      </c>
      <c r="D42" s="83">
        <v>242</v>
      </c>
      <c r="E42" s="59" t="s">
        <v>152</v>
      </c>
      <c r="F42" s="76" t="s">
        <v>153</v>
      </c>
      <c r="G42" s="61"/>
      <c r="H42" s="61"/>
      <c r="I42" s="61">
        <f>169.5/300*100</f>
        <v>56.499999999999993</v>
      </c>
      <c r="J42" s="61"/>
      <c r="K42" s="61"/>
      <c r="O42" s="34"/>
      <c r="S42" s="17"/>
      <c r="T42" s="17"/>
      <c r="U42" s="32"/>
      <c r="V42" s="32"/>
    </row>
    <row r="43" spans="1:33" x14ac:dyDescent="0.25">
      <c r="A43" s="4"/>
      <c r="C43" s="39" t="e" cm="1">
        <f t="array" ref="C43">SUM(LARGE(H43:AA43,{1,2,3}))</f>
        <v>#NUM!</v>
      </c>
      <c r="D43" s="84" t="s">
        <v>293</v>
      </c>
      <c r="E43" s="59" t="s">
        <v>294</v>
      </c>
      <c r="F43" s="76" t="s">
        <v>309</v>
      </c>
      <c r="G43" s="62"/>
      <c r="H43" s="61">
        <v>66.332999999999998</v>
      </c>
      <c r="I43" s="61"/>
      <c r="J43" s="61"/>
      <c r="K43" s="61"/>
    </row>
    <row r="44" spans="1:33" x14ac:dyDescent="0.25">
      <c r="A44" s="4"/>
      <c r="B44" s="12"/>
      <c r="C44" s="39" t="e" cm="1">
        <f t="array" ref="C44">SUM(LARGE(H44:AA44,{1,2,3}))</f>
        <v>#NUM!</v>
      </c>
      <c r="D44" s="83" t="s">
        <v>193</v>
      </c>
      <c r="E44" s="59" t="s">
        <v>171</v>
      </c>
      <c r="F44" s="76" t="s">
        <v>172</v>
      </c>
      <c r="G44" s="61">
        <v>63</v>
      </c>
      <c r="H44" s="61"/>
      <c r="I44" s="61">
        <f>191/300*100</f>
        <v>63.666666666666671</v>
      </c>
      <c r="J44" s="61"/>
      <c r="K44" s="61"/>
    </row>
    <row r="45" spans="1:33" x14ac:dyDescent="0.25">
      <c r="B45" s="12" t="e" cm="1">
        <f t="array" ref="B45">SUM(LARGE(G45:AA45,{1,2,3,4}))</f>
        <v>#NUM!</v>
      </c>
      <c r="C45" s="39" t="e" cm="1">
        <f t="array" ref="C45">SUM(LARGE(H45:AA45,{1,2,3}))</f>
        <v>#NUM!</v>
      </c>
      <c r="D45" s="83">
        <v>175</v>
      </c>
      <c r="E45" s="59" t="s">
        <v>608</v>
      </c>
      <c r="F45" s="76" t="s">
        <v>609</v>
      </c>
      <c r="G45" s="61"/>
      <c r="H45" s="61"/>
      <c r="I45" s="61">
        <f>172/300*100</f>
        <v>57.333333333333336</v>
      </c>
      <c r="J45" s="61"/>
      <c r="K45" s="61"/>
      <c r="X45" s="15"/>
      <c r="Y45" s="15"/>
      <c r="Z45" s="11"/>
      <c r="AA45" s="5"/>
      <c r="AB45" s="5"/>
      <c r="AC45" s="5"/>
      <c r="AD45" s="5"/>
      <c r="AE45" s="5"/>
      <c r="AF45" s="9"/>
      <c r="AG45" s="9"/>
    </row>
    <row r="46" spans="1:33" x14ac:dyDescent="0.25">
      <c r="A46" s="4"/>
      <c r="B46" s="12" t="e" cm="1">
        <f t="array" ref="B46">SUM(LARGE(G46:AA46,{1,2,3,4}))</f>
        <v>#NUM!</v>
      </c>
      <c r="C46" s="39" t="e" cm="1">
        <f t="array" ref="C46">SUM(LARGE(H46:AA46,{1,2,3}))</f>
        <v>#NUM!</v>
      </c>
      <c r="D46" s="83" t="s">
        <v>192</v>
      </c>
      <c r="E46" s="59" t="s">
        <v>169</v>
      </c>
      <c r="F46" s="76" t="s">
        <v>170</v>
      </c>
      <c r="G46" s="61">
        <v>64.667000000000002</v>
      </c>
      <c r="H46" s="61"/>
      <c r="I46" s="61">
        <f>197.5/300*100</f>
        <v>65.833333333333329</v>
      </c>
      <c r="J46" s="61"/>
      <c r="K46" s="61"/>
      <c r="M46" s="17"/>
      <c r="P46" s="17"/>
      <c r="R46" s="17"/>
    </row>
    <row r="47" spans="1:33" x14ac:dyDescent="0.25">
      <c r="B47" s="21" t="e" cm="1">
        <f t="array" ref="B47">SUM(LARGE(G47:AA47,{1,2,3,4}))</f>
        <v>#NUM!</v>
      </c>
      <c r="C47" s="39" t="e" cm="1">
        <f t="array" ref="C47">SUM(LARGE(H47:AA47,{1,2,3}))</f>
        <v>#NUM!</v>
      </c>
      <c r="D47" s="84" t="s">
        <v>485</v>
      </c>
      <c r="E47" s="59" t="s">
        <v>476</v>
      </c>
      <c r="F47" s="76" t="s">
        <v>494</v>
      </c>
      <c r="G47" s="62"/>
      <c r="H47" s="61"/>
      <c r="I47" s="61"/>
      <c r="J47" s="61">
        <v>54.5</v>
      </c>
      <c r="K47" s="61">
        <v>60.5</v>
      </c>
      <c r="M47" s="34"/>
      <c r="Q47" s="21"/>
      <c r="U47" s="32"/>
      <c r="V47" s="32"/>
      <c r="W47" s="15"/>
      <c r="X47" s="15"/>
      <c r="Y47" s="15"/>
      <c r="Z47" s="11"/>
      <c r="AA47" s="5"/>
      <c r="AB47" s="5"/>
      <c r="AC47" s="5"/>
      <c r="AD47" s="5"/>
      <c r="AE47" s="5"/>
      <c r="AF47" s="9"/>
      <c r="AG47" s="9"/>
    </row>
    <row r="48" spans="1:33" x14ac:dyDescent="0.25">
      <c r="B48" s="21" t="e" cm="1">
        <f t="array" ref="B48">SUM(LARGE(G48:AA48,{1,2,3,4}))</f>
        <v>#NUM!</v>
      </c>
      <c r="C48" s="39" t="e" cm="1">
        <f t="array" ref="C48">SUM(LARGE(H48:AA48,{1,2,3}))</f>
        <v>#NUM!</v>
      </c>
      <c r="D48" s="84" t="s">
        <v>644</v>
      </c>
      <c r="E48" s="59" t="s">
        <v>645</v>
      </c>
      <c r="F48" s="76" t="s">
        <v>646</v>
      </c>
      <c r="G48" s="62"/>
      <c r="H48" s="61"/>
      <c r="I48" s="61"/>
      <c r="J48" s="61"/>
      <c r="K48" s="61">
        <v>56.5</v>
      </c>
      <c r="Q48" s="21"/>
    </row>
    <row r="49" spans="1:40" x14ac:dyDescent="0.25">
      <c r="A49" s="4"/>
      <c r="B49" s="21" t="e" cm="1">
        <f t="array" ref="B49">SUM(LARGE(G49:AA49,{1,2,3,4}))</f>
        <v>#NUM!</v>
      </c>
      <c r="C49" s="39" t="e" cm="1">
        <f t="array" ref="C49">SUM(LARGE(H49:AA49,{1,2,3}))</f>
        <v>#NUM!</v>
      </c>
      <c r="D49" s="84" t="s">
        <v>479</v>
      </c>
      <c r="E49" s="59" t="s">
        <v>471</v>
      </c>
      <c r="F49" s="76" t="s">
        <v>488</v>
      </c>
      <c r="G49" s="62"/>
      <c r="H49" s="61"/>
      <c r="I49" s="61"/>
      <c r="J49" s="61">
        <v>63.832999999999998</v>
      </c>
      <c r="K49" s="61"/>
      <c r="L49" s="34"/>
      <c r="O49" s="34"/>
      <c r="Q49" s="17"/>
      <c r="X49" s="15"/>
      <c r="Y49" s="15"/>
      <c r="Z49" s="11"/>
      <c r="AA49" s="5"/>
      <c r="AB49" s="5"/>
      <c r="AC49" s="5"/>
      <c r="AD49" s="5"/>
      <c r="AE49" s="5"/>
      <c r="AF49" s="9"/>
      <c r="AG49" s="9"/>
    </row>
    <row r="50" spans="1:40" x14ac:dyDescent="0.25">
      <c r="A50" s="25"/>
      <c r="B50" s="21"/>
      <c r="C50" s="39" t="e" cm="1">
        <f t="array" ref="C50">SUM(LARGE(H50:AA50,{1,2,3}))</f>
        <v>#NUM!</v>
      </c>
      <c r="D50" s="76"/>
      <c r="E50" s="76"/>
      <c r="F50" s="76"/>
      <c r="G50" s="61"/>
      <c r="H50" s="74"/>
      <c r="I50" s="61"/>
      <c r="J50" s="61"/>
      <c r="K50" s="61"/>
      <c r="V50" s="21"/>
    </row>
    <row r="51" spans="1:40" x14ac:dyDescent="0.25">
      <c r="A51" s="25"/>
      <c r="B51" s="21" t="e" cm="1">
        <f t="array" ref="B51">SUM(LARGE(H51:AA51,{1,2,3,4}))</f>
        <v>#NUM!</v>
      </c>
      <c r="C51" s="39" t="e" cm="1">
        <f t="array" ref="C51">SUM(LARGE(H51:AA51,{1,2,3}))</f>
        <v>#NUM!</v>
      </c>
      <c r="D51" s="76"/>
      <c r="E51" s="76"/>
      <c r="F51" s="76"/>
      <c r="G51" s="61"/>
      <c r="H51" s="74"/>
      <c r="I51" s="61"/>
      <c r="J51" s="61"/>
      <c r="K51" s="74"/>
      <c r="L51" s="17"/>
      <c r="M51" s="17"/>
      <c r="O51" s="17"/>
      <c r="P51" s="17"/>
      <c r="R51" s="17"/>
      <c r="V51" s="21"/>
    </row>
    <row r="52" spans="1:40" x14ac:dyDescent="0.25">
      <c r="A52" s="24"/>
      <c r="B52" s="21" t="e" cm="1">
        <f t="array" ref="B52">SUM(LARGE(G52:AA52,{1,2,3,4}))</f>
        <v>#NUM!</v>
      </c>
      <c r="C52" s="39" t="e" cm="1">
        <f t="array" ref="C52">SUM(LARGE(H52:AA52,{1,2,3}))</f>
        <v>#NUM!</v>
      </c>
      <c r="D52" s="76"/>
      <c r="E52" s="76"/>
      <c r="F52" s="76"/>
      <c r="G52" s="61"/>
      <c r="H52" s="74"/>
      <c r="I52" s="61"/>
      <c r="J52" s="61"/>
      <c r="K52" s="61"/>
      <c r="M52" s="50"/>
    </row>
    <row r="53" spans="1:40" x14ac:dyDescent="0.25">
      <c r="B53" s="21" t="e" cm="1">
        <f t="array" ref="B53">SUM(LARGE(G53:AA53,{1,2,3,4}))</f>
        <v>#NUM!</v>
      </c>
      <c r="C53" s="39" t="e" cm="1">
        <f t="array" ref="C53">SUM(LARGE(H53:AA53,{1,2,3}))</f>
        <v>#NUM!</v>
      </c>
      <c r="D53" s="76"/>
      <c r="E53" s="76"/>
      <c r="F53" s="76"/>
      <c r="G53" s="61"/>
      <c r="H53" s="74"/>
      <c r="I53" s="61"/>
      <c r="J53" s="61"/>
      <c r="K53" s="61"/>
      <c r="O53" s="36"/>
      <c r="P53" s="21"/>
    </row>
    <row r="54" spans="1:40" s="25" customFormat="1" x14ac:dyDescent="0.25">
      <c r="A54" s="20"/>
      <c r="B54" s="21" t="e" cm="1">
        <f t="array" ref="B54">SUM(LARGE(G54:AA54,{1,2,3,4}))</f>
        <v>#NUM!</v>
      </c>
      <c r="C54" s="39" t="e" cm="1">
        <f t="array" ref="C54">SUM(LARGE(H54:AA54,{1,2,3}))</f>
        <v>#NUM!</v>
      </c>
      <c r="D54" s="35"/>
      <c r="E54" s="35"/>
      <c r="F54" s="35"/>
      <c r="G54" s="12"/>
      <c r="H54" s="17"/>
      <c r="I54" s="12"/>
      <c r="J54" s="12"/>
      <c r="K54" s="52"/>
      <c r="L54" s="21"/>
      <c r="M54" s="37"/>
      <c r="N54" s="12"/>
      <c r="O54" s="37"/>
      <c r="P54" s="37"/>
      <c r="Q54" s="51"/>
      <c r="R54" s="37"/>
      <c r="S54" s="21"/>
      <c r="T54" s="21"/>
      <c r="U54" s="21"/>
      <c r="V54" s="21"/>
      <c r="W54" s="22"/>
      <c r="X54" s="22"/>
      <c r="Y54" s="22"/>
      <c r="Z54" s="26"/>
      <c r="AA54" s="26"/>
      <c r="AB54" s="26"/>
      <c r="AC54" s="26"/>
      <c r="AD54" s="26"/>
      <c r="AE54" s="26"/>
      <c r="AF54" s="22"/>
      <c r="AG54" s="22"/>
      <c r="AH54" s="22"/>
      <c r="AI54" s="23"/>
      <c r="AJ54" s="26"/>
      <c r="AK54" s="22"/>
      <c r="AL54" s="22"/>
      <c r="AM54" s="22"/>
      <c r="AN54" s="23"/>
    </row>
    <row r="55" spans="1:40" x14ac:dyDescent="0.25">
      <c r="B55" s="42"/>
      <c r="C55" s="39" t="e" cm="1">
        <f t="array" ref="C55">SUM(LARGE(H55:AA55,{1,2,3}))</f>
        <v>#NUM!</v>
      </c>
      <c r="D55" s="35"/>
      <c r="E55" s="35"/>
      <c r="F55" s="35"/>
      <c r="H55" s="17"/>
      <c r="L55" s="21"/>
      <c r="M55" s="21"/>
      <c r="O55" s="12">
        <f>203/300*100</f>
        <v>67.666666666666657</v>
      </c>
      <c r="T55" s="44"/>
      <c r="U55" s="21"/>
      <c r="V55" s="21"/>
    </row>
    <row r="56" spans="1:40" x14ac:dyDescent="0.25">
      <c r="B56" s="21" t="e" cm="1">
        <f t="array" ref="B56">SUM(LARGE(G56:AA56,{1,2,3,4}))</f>
        <v>#NUM!</v>
      </c>
      <c r="C56" s="39" t="e" cm="1">
        <f t="array" ref="C56">SUM(LARGE(H56:AA56,{1,2,3}))</f>
        <v>#NUM!</v>
      </c>
      <c r="D56" s="35"/>
      <c r="E56" s="35"/>
      <c r="F56" s="35"/>
      <c r="H56" s="17"/>
      <c r="M56" s="21"/>
      <c r="O56" s="34"/>
    </row>
    <row r="57" spans="1:40" x14ac:dyDescent="0.25">
      <c r="A57" s="4"/>
      <c r="B57" s="21"/>
      <c r="C57" s="39" t="e" cm="1">
        <f t="array" ref="C57">SUM(LARGE(H57:AA57,{1,2,3}))</f>
        <v>#NUM!</v>
      </c>
      <c r="D57" s="35"/>
      <c r="E57" s="35"/>
      <c r="F57" s="35"/>
      <c r="H57" s="17"/>
      <c r="M57" s="21"/>
    </row>
  </sheetData>
  <sortState xmlns:xlrd2="http://schemas.microsoft.com/office/spreadsheetml/2017/richdata2" ref="A2:AP57">
    <sortCondition ref="E2:E57"/>
  </sortState>
  <pageMargins left="0.25" right="0.25" top="0.75" bottom="0.75" header="0.3" footer="0.3"/>
  <pageSetup paperSize="9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1523F-9D5E-416B-917E-664CEC6CE76A}">
  <dimension ref="A1:AP65"/>
  <sheetViews>
    <sheetView showGridLines="0" zoomScaleNormal="100" workbookViewId="0">
      <selection activeCell="K4" sqref="K4:K38"/>
    </sheetView>
  </sheetViews>
  <sheetFormatPr defaultColWidth="9.140625" defaultRowHeight="15" x14ac:dyDescent="0.25"/>
  <cols>
    <col min="1" max="1" width="10" style="3" customWidth="1"/>
    <col min="2" max="2" width="8.85546875" style="14" hidden="1" customWidth="1"/>
    <col min="3" max="3" width="8.85546875" style="14" customWidth="1"/>
    <col min="4" max="4" width="11" style="3" customWidth="1"/>
    <col min="5" max="5" width="28.5703125" style="6" customWidth="1"/>
    <col min="6" max="6" width="27.85546875" style="7" customWidth="1"/>
    <col min="7" max="7" width="12.5703125" style="12" customWidth="1"/>
    <col min="8" max="20" width="11.28515625" style="12" customWidth="1"/>
    <col min="21" max="22" width="9" style="12" customWidth="1"/>
    <col min="23" max="23" width="11.5703125" style="1" customWidth="1"/>
    <col min="24" max="24" width="8.85546875" style="1" customWidth="1"/>
    <col min="25" max="25" width="6" style="1" customWidth="1"/>
    <col min="26" max="26" width="8" style="2" customWidth="1"/>
    <col min="27" max="27" width="7.28515625" style="2" customWidth="1"/>
    <col min="28" max="28" width="5.85546875" style="2" customWidth="1"/>
    <col min="29" max="29" width="7.140625" style="2" customWidth="1"/>
    <col min="30" max="30" width="7.7109375" style="2" customWidth="1"/>
    <col min="31" max="31" width="7.140625" style="2" customWidth="1"/>
    <col min="32" max="32" width="8" style="1" customWidth="1"/>
    <col min="33" max="33" width="8.85546875" style="1" customWidth="1"/>
    <col min="34" max="34" width="6" style="1" customWidth="1"/>
    <col min="35" max="35" width="6.42578125" style="3" customWidth="1"/>
    <col min="36" max="36" width="7.140625" style="2" customWidth="1"/>
    <col min="37" max="37" width="7.140625" style="1" customWidth="1"/>
    <col min="38" max="38" width="6.28515625" style="1" customWidth="1"/>
    <col min="39" max="39" width="10.5703125" style="1" customWidth="1"/>
    <col min="40" max="40" width="7.140625" style="3" customWidth="1"/>
    <col min="41" max="41" width="7.140625" style="4" customWidth="1"/>
    <col min="42" max="42" width="18.5703125" style="4" customWidth="1"/>
    <col min="43" max="16384" width="9.140625" style="4"/>
  </cols>
  <sheetData>
    <row r="1" spans="1:42" ht="24" x14ac:dyDescent="0.25">
      <c r="A1" s="28" t="s">
        <v>3</v>
      </c>
      <c r="B1" s="18" t="s">
        <v>2</v>
      </c>
      <c r="C1" s="19" t="s">
        <v>5</v>
      </c>
      <c r="D1" s="27" t="s">
        <v>0</v>
      </c>
      <c r="E1" s="54" t="s">
        <v>4</v>
      </c>
      <c r="F1" s="54" t="s">
        <v>1</v>
      </c>
      <c r="G1" s="55" t="s">
        <v>13</v>
      </c>
      <c r="H1" s="30" t="s">
        <v>14</v>
      </c>
      <c r="I1" s="30" t="s">
        <v>15</v>
      </c>
      <c r="J1" s="30" t="s">
        <v>12</v>
      </c>
      <c r="K1" s="30" t="s">
        <v>22</v>
      </c>
      <c r="L1" s="30" t="s">
        <v>16</v>
      </c>
      <c r="M1" s="30" t="s">
        <v>8</v>
      </c>
      <c r="N1" s="41" t="s">
        <v>17</v>
      </c>
      <c r="O1" s="30" t="s">
        <v>10</v>
      </c>
      <c r="P1" s="30" t="s">
        <v>18</v>
      </c>
      <c r="Q1" s="30" t="s">
        <v>19</v>
      </c>
      <c r="R1" s="30" t="s">
        <v>7</v>
      </c>
      <c r="S1" s="30" t="s">
        <v>20</v>
      </c>
      <c r="T1" s="30" t="s">
        <v>23</v>
      </c>
      <c r="U1" s="30" t="s">
        <v>21</v>
      </c>
      <c r="V1" s="29" t="s">
        <v>6</v>
      </c>
      <c r="W1" s="29" t="s">
        <v>9</v>
      </c>
      <c r="X1" s="29"/>
      <c r="Y1" s="29"/>
      <c r="Z1" s="29"/>
      <c r="AA1" s="29"/>
      <c r="AB1" s="29"/>
      <c r="AC1" s="29"/>
      <c r="AD1" s="29"/>
      <c r="AE1" s="29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</row>
    <row r="2" spans="1:42" x14ac:dyDescent="0.25">
      <c r="A2" s="4"/>
      <c r="B2" s="21" t="e" cm="1">
        <f t="array" ref="B2">SUM(LARGE(G2:AA2,{1,2,3,4}))</f>
        <v>#NUM!</v>
      </c>
      <c r="C2" s="39" t="e" cm="1">
        <f t="array" ref="C2">SUM(LARGE(H2:AA2,{1,2,3}))</f>
        <v>#NUM!</v>
      </c>
      <c r="D2" s="59" t="s">
        <v>219</v>
      </c>
      <c r="E2" s="76" t="s">
        <v>58</v>
      </c>
      <c r="F2" s="76" t="s">
        <v>59</v>
      </c>
      <c r="G2" s="61">
        <f>206.5/300*100</f>
        <v>68.833333333333329</v>
      </c>
      <c r="H2" s="78"/>
      <c r="I2" s="61"/>
      <c r="J2" s="61"/>
      <c r="K2" s="61"/>
      <c r="L2" s="61"/>
      <c r="S2" s="17"/>
      <c r="T2" s="17"/>
      <c r="U2" s="32"/>
      <c r="V2" s="32"/>
    </row>
    <row r="3" spans="1:42" x14ac:dyDescent="0.25">
      <c r="A3" s="4"/>
      <c r="B3" s="21" t="e" cm="1">
        <f t="array" ref="B3">SUM(LARGE(G3:AA3,{1,2,3,4}))</f>
        <v>#NUM!</v>
      </c>
      <c r="C3" s="39" t="e" cm="1">
        <f t="array" ref="C3">SUM(LARGE(H3:AA3,{1,2,3}))</f>
        <v>#NUM!</v>
      </c>
      <c r="D3" s="59" t="s">
        <v>220</v>
      </c>
      <c r="E3" s="76" t="s">
        <v>60</v>
      </c>
      <c r="F3" s="76" t="s">
        <v>61</v>
      </c>
      <c r="G3" s="61">
        <f>206/300*100</f>
        <v>68.666666666666671</v>
      </c>
      <c r="H3" s="78"/>
      <c r="I3" s="61"/>
      <c r="J3" s="61"/>
      <c r="K3" s="61"/>
      <c r="L3" s="61"/>
    </row>
    <row r="4" spans="1:42" x14ac:dyDescent="0.25">
      <c r="A4" s="24"/>
      <c r="B4" s="21" t="e" cm="1">
        <f t="array" ref="B4">SUM(LARGE(G4:AA4,{1,2,3,4}))</f>
        <v>#NUM!</v>
      </c>
      <c r="C4" s="39" t="e" cm="1">
        <f t="array" ref="C4">SUM(LARGE(H4:AA4,{1,2,3}))</f>
        <v>#NUM!</v>
      </c>
      <c r="D4" s="59" t="s">
        <v>649</v>
      </c>
      <c r="E4" s="76" t="s">
        <v>650</v>
      </c>
      <c r="F4" s="76" t="s">
        <v>651</v>
      </c>
      <c r="G4" s="61"/>
      <c r="H4" s="78"/>
      <c r="I4" s="61"/>
      <c r="J4" s="61"/>
      <c r="K4" s="61">
        <v>63</v>
      </c>
      <c r="L4" s="74"/>
      <c r="M4" s="17"/>
      <c r="O4" s="17"/>
      <c r="P4" s="17"/>
      <c r="Q4" s="17"/>
    </row>
    <row r="5" spans="1:42" x14ac:dyDescent="0.25">
      <c r="A5" s="4"/>
      <c r="B5" s="21" t="e" cm="1">
        <f t="array" ref="B5">SUM(LARGE(H5:AA5,{1,2,3,4}))</f>
        <v>#NUM!</v>
      </c>
      <c r="C5" s="39" t="e" cm="1">
        <f t="array" ref="C5">SUM(LARGE(H5:AA5,{1,2,3}))</f>
        <v>#NUM!</v>
      </c>
      <c r="D5" s="59" t="s">
        <v>224</v>
      </c>
      <c r="E5" s="76" t="s">
        <v>68</v>
      </c>
      <c r="F5" s="76" t="s">
        <v>69</v>
      </c>
      <c r="G5" s="61">
        <f>186/300*100</f>
        <v>62</v>
      </c>
      <c r="H5" s="78"/>
      <c r="I5" s="61"/>
      <c r="J5" s="61"/>
      <c r="K5" s="61"/>
      <c r="L5" s="61"/>
    </row>
    <row r="6" spans="1:42" x14ac:dyDescent="0.25">
      <c r="A6" s="4"/>
      <c r="B6" s="21" t="e" cm="1">
        <f t="array" ref="B6">SUM(LARGE(H6:AA6,{1,2,3,4}))</f>
        <v>#NUM!</v>
      </c>
      <c r="C6" s="39" t="e" cm="1">
        <f t="array" ref="C6">SUM(LARGE(H6:AA6,{1,2,3}))</f>
        <v>#NUM!</v>
      </c>
      <c r="D6" s="59">
        <v>301</v>
      </c>
      <c r="E6" s="76" t="s">
        <v>572</v>
      </c>
      <c r="F6" s="76" t="s">
        <v>573</v>
      </c>
      <c r="G6" s="61"/>
      <c r="H6" s="78"/>
      <c r="I6" s="61">
        <f>178.5/300*100</f>
        <v>59.5</v>
      </c>
      <c r="J6" s="74"/>
      <c r="K6" s="61"/>
      <c r="L6" s="74"/>
      <c r="M6" s="17"/>
      <c r="O6" s="17"/>
      <c r="P6" s="17"/>
      <c r="R6" s="17"/>
      <c r="U6" s="32"/>
      <c r="V6" s="32"/>
      <c r="W6" s="12"/>
    </row>
    <row r="7" spans="1:42" x14ac:dyDescent="0.25">
      <c r="A7" s="4"/>
      <c r="B7" s="21" t="e" cm="1">
        <f t="array" ref="B7">SUM(LARGE(G7:AA7,{1,2,3,4}))</f>
        <v>#NUM!</v>
      </c>
      <c r="C7" s="39" t="e" cm="1">
        <f t="array" ref="C7">SUM(LARGE(H7:AA7,{1,2,3}))</f>
        <v>#NUM!</v>
      </c>
      <c r="D7" s="59" t="s">
        <v>319</v>
      </c>
      <c r="E7" s="76" t="s">
        <v>82</v>
      </c>
      <c r="F7" s="76" t="s">
        <v>329</v>
      </c>
      <c r="G7" s="61"/>
      <c r="H7" s="60">
        <v>63.167000000000002</v>
      </c>
      <c r="I7" s="61">
        <f>213/300*100</f>
        <v>71</v>
      </c>
      <c r="J7" s="61"/>
      <c r="K7" s="61"/>
      <c r="L7" s="82"/>
      <c r="M7" s="34"/>
    </row>
    <row r="8" spans="1:42" x14ac:dyDescent="0.25">
      <c r="A8" s="4"/>
      <c r="B8" s="21"/>
      <c r="C8" s="39" t="e" cm="1">
        <f t="array" ref="C8">SUM(LARGE(H8:AA8,{1,2,3}))</f>
        <v>#NUM!</v>
      </c>
      <c r="D8" s="59" t="s">
        <v>462</v>
      </c>
      <c r="E8" s="76" t="s">
        <v>449</v>
      </c>
      <c r="F8" s="76" t="s">
        <v>455</v>
      </c>
      <c r="G8" s="61"/>
      <c r="H8" s="78"/>
      <c r="I8" s="61"/>
      <c r="J8" s="61">
        <v>68.832999999999998</v>
      </c>
      <c r="K8" s="61"/>
      <c r="L8" s="61"/>
      <c r="R8" s="21"/>
    </row>
    <row r="9" spans="1:42" x14ac:dyDescent="0.25">
      <c r="A9" s="4"/>
      <c r="B9" s="21" t="e" cm="1">
        <f t="array" ref="B9">SUM(LARGE(G9:AA9,{1,2,3,4}))</f>
        <v>#NUM!</v>
      </c>
      <c r="C9" s="39" t="e" cm="1">
        <f t="array" ref="C9">SUM(LARGE(H9:AA9,{1,2,3}))</f>
        <v>#NUM!</v>
      </c>
      <c r="D9" s="59" t="s">
        <v>229</v>
      </c>
      <c r="E9" s="76" t="s">
        <v>78</v>
      </c>
      <c r="F9" s="76" t="s">
        <v>79</v>
      </c>
      <c r="G9" s="61">
        <f>166.5/300*100</f>
        <v>55.500000000000007</v>
      </c>
      <c r="H9" s="78"/>
      <c r="I9" s="61"/>
      <c r="J9" s="61"/>
      <c r="K9" s="61"/>
      <c r="L9" s="61"/>
      <c r="R9" s="21"/>
      <c r="W9" s="12"/>
    </row>
    <row r="10" spans="1:42" x14ac:dyDescent="0.25">
      <c r="A10" s="4"/>
      <c r="B10" s="21" t="e" cm="1">
        <f t="array" ref="B10">SUM(LARGE(G10:AA10,{1,2,3,4}))</f>
        <v>#NUM!</v>
      </c>
      <c r="C10" s="39" t="e" cm="1">
        <f t="array" ref="C10">SUM(LARGE(H10:AA10,{1,2,3}))</f>
        <v>#NUM!</v>
      </c>
      <c r="D10" s="59" t="s">
        <v>225</v>
      </c>
      <c r="E10" s="76" t="s">
        <v>70</v>
      </c>
      <c r="F10" s="76" t="s">
        <v>71</v>
      </c>
      <c r="G10" s="61">
        <f>183.5/300*100</f>
        <v>61.166666666666671</v>
      </c>
      <c r="H10" s="78"/>
      <c r="I10" s="61">
        <f>178/300*100</f>
        <v>59.333333333333336</v>
      </c>
      <c r="J10" s="61"/>
      <c r="K10" s="61"/>
      <c r="L10" s="61"/>
      <c r="M10" s="17"/>
      <c r="P10" s="17"/>
      <c r="Q10" s="21"/>
      <c r="R10" s="17"/>
    </row>
    <row r="11" spans="1:42" x14ac:dyDescent="0.25">
      <c r="A11" s="4"/>
      <c r="B11" s="21" t="e" cm="1">
        <f t="array" ref="B11">SUM(LARGE(G11:AA11,{1,2,3,4}))</f>
        <v>#NUM!</v>
      </c>
      <c r="C11" s="39" t="e" cm="1">
        <f t="array" ref="C11">SUM(LARGE(H11:AA11,{1,2,3}))</f>
        <v>#NUM!</v>
      </c>
      <c r="D11" s="59" t="s">
        <v>222</v>
      </c>
      <c r="E11" s="76" t="s">
        <v>64</v>
      </c>
      <c r="F11" s="76" t="s">
        <v>65</v>
      </c>
      <c r="G11" s="61">
        <f>197.5/300*100</f>
        <v>65.833333333333329</v>
      </c>
      <c r="H11" s="74"/>
      <c r="I11" s="61"/>
      <c r="J11" s="61"/>
      <c r="K11" s="61">
        <v>65.5</v>
      </c>
      <c r="L11" s="61"/>
      <c r="Q11" s="21"/>
      <c r="S11" s="17"/>
      <c r="T11" s="17"/>
      <c r="U11" s="32"/>
      <c r="V11" s="32"/>
    </row>
    <row r="12" spans="1:42" x14ac:dyDescent="0.25">
      <c r="B12" s="42"/>
      <c r="C12" s="39" t="e" cm="1">
        <f t="array" ref="C12">SUM(LARGE(H12:AA12,{1,2,3}))</f>
        <v>#NUM!</v>
      </c>
      <c r="D12" s="59">
        <v>92</v>
      </c>
      <c r="E12" s="76" t="s">
        <v>341</v>
      </c>
      <c r="F12" s="76" t="s">
        <v>576</v>
      </c>
      <c r="G12" s="61"/>
      <c r="H12" s="74"/>
      <c r="I12" s="61">
        <f>174.5/300*100</f>
        <v>58.166666666666664</v>
      </c>
      <c r="J12" s="61"/>
      <c r="K12" s="61"/>
      <c r="L12" s="61"/>
      <c r="Q12" s="21"/>
    </row>
    <row r="13" spans="1:42" x14ac:dyDescent="0.25">
      <c r="A13" s="4"/>
      <c r="B13" s="21" t="e" cm="1">
        <f t="array" ref="B13">SUM(LARGE(G13:AA13,{1,2,3,4}))</f>
        <v>#NUM!</v>
      </c>
      <c r="C13" s="39" t="e" cm="1">
        <f t="array" ref="C13">SUM(LARGE(H13:AA13,{1,2,3}))</f>
        <v>#NUM!</v>
      </c>
      <c r="D13" s="59" t="s">
        <v>465</v>
      </c>
      <c r="E13" s="76" t="s">
        <v>451</v>
      </c>
      <c r="F13" s="76" t="s">
        <v>458</v>
      </c>
      <c r="G13" s="61"/>
      <c r="H13" s="74"/>
      <c r="I13" s="61"/>
      <c r="J13" s="61">
        <v>63.5</v>
      </c>
      <c r="K13" s="61"/>
      <c r="L13" s="82"/>
      <c r="Q13" s="21"/>
    </row>
    <row r="14" spans="1:42" x14ac:dyDescent="0.25">
      <c r="A14" s="4"/>
      <c r="B14" s="21" t="e" cm="1">
        <f t="array" ref="B14">SUM(LARGE(G14:AA14,{1,2,3,4}))</f>
        <v>#NUM!</v>
      </c>
      <c r="C14" s="39" t="e" cm="1">
        <f t="array" ref="C14">SUM(LARGE(H14:AA14,{1,2,3}))</f>
        <v>#NUM!</v>
      </c>
      <c r="D14" s="59" t="s">
        <v>227</v>
      </c>
      <c r="E14" s="76" t="s">
        <v>74</v>
      </c>
      <c r="F14" s="76" t="s">
        <v>75</v>
      </c>
      <c r="G14" s="61">
        <f>176/300*100</f>
        <v>58.666666666666664</v>
      </c>
      <c r="H14" s="74"/>
      <c r="I14" s="61"/>
      <c r="J14" s="74"/>
      <c r="K14" s="61"/>
      <c r="L14" s="61"/>
      <c r="M14" s="34"/>
      <c r="O14" s="17"/>
      <c r="P14" s="17"/>
      <c r="Q14" s="17"/>
    </row>
    <row r="15" spans="1:42" x14ac:dyDescent="0.25">
      <c r="A15" s="24"/>
      <c r="B15" s="21" t="e" cm="1">
        <f t="array" ref="B15">SUM(LARGE(G15:AA15,{1,2,3,4}))</f>
        <v>#NUM!</v>
      </c>
      <c r="C15" s="39" t="e" cm="1">
        <f t="array" ref="C15">SUM(LARGE(H15:AA15,{1,2,3}))</f>
        <v>#NUM!</v>
      </c>
      <c r="D15" s="59">
        <v>357</v>
      </c>
      <c r="E15" s="76" t="s">
        <v>167</v>
      </c>
      <c r="F15" s="76" t="s">
        <v>168</v>
      </c>
      <c r="G15" s="61"/>
      <c r="H15" s="74"/>
      <c r="I15" s="61">
        <f>174/300*100</f>
        <v>57.999999999999993</v>
      </c>
      <c r="J15" s="61"/>
      <c r="K15" s="61"/>
      <c r="L15" s="74"/>
      <c r="M15" s="17"/>
      <c r="O15" s="17"/>
      <c r="P15" s="17"/>
      <c r="Q15" s="17"/>
      <c r="S15" s="17"/>
      <c r="T15" s="17"/>
      <c r="U15" s="32"/>
      <c r="V15" s="32"/>
    </row>
    <row r="16" spans="1:42" x14ac:dyDescent="0.25">
      <c r="B16" s="42"/>
      <c r="C16" s="39" t="e" cm="1">
        <f t="array" ref="C16">SUM(LARGE(H16:AA16,{1,2,3}))</f>
        <v>#NUM!</v>
      </c>
      <c r="D16" s="59">
        <v>731</v>
      </c>
      <c r="E16" s="76" t="s">
        <v>564</v>
      </c>
      <c r="F16" s="76" t="s">
        <v>565</v>
      </c>
      <c r="G16" s="61"/>
      <c r="H16" s="74"/>
      <c r="I16" s="61">
        <f>185/300*100</f>
        <v>61.666666666666671</v>
      </c>
      <c r="J16" s="61"/>
      <c r="K16" s="61"/>
      <c r="L16" s="61"/>
    </row>
    <row r="17" spans="1:33" x14ac:dyDescent="0.25">
      <c r="C17" s="39" t="e" cm="1">
        <f t="array" ref="C17">SUM(LARGE(H17:AA17,{1,2,3}))</f>
        <v>#NUM!</v>
      </c>
      <c r="D17" s="59" t="s">
        <v>647</v>
      </c>
      <c r="E17" s="76" t="s">
        <v>648</v>
      </c>
      <c r="F17" s="76" t="s">
        <v>563</v>
      </c>
      <c r="G17" s="61"/>
      <c r="H17" s="74"/>
      <c r="I17" s="61">
        <f>191/300*100</f>
        <v>63.666666666666671</v>
      </c>
      <c r="J17" s="61"/>
      <c r="K17" s="61">
        <v>63.832999999999998</v>
      </c>
      <c r="L17" s="61"/>
    </row>
    <row r="18" spans="1:33" x14ac:dyDescent="0.25">
      <c r="A18" s="4"/>
      <c r="B18" s="12"/>
      <c r="C18" s="39" t="e" cm="1">
        <f t="array" ref="C18">SUM(LARGE(H18:AA18,{1,2,3}))</f>
        <v>#NUM!</v>
      </c>
      <c r="D18" s="59" t="s">
        <v>226</v>
      </c>
      <c r="E18" s="76" t="s">
        <v>72</v>
      </c>
      <c r="F18" s="76" t="s">
        <v>73</v>
      </c>
      <c r="G18" s="61">
        <f>179/300*100</f>
        <v>59.666666666666671</v>
      </c>
      <c r="H18" s="74"/>
      <c r="I18" s="61">
        <f>181/300*100</f>
        <v>60.333333333333336</v>
      </c>
      <c r="J18" s="61"/>
      <c r="K18" s="61"/>
      <c r="L18" s="61"/>
    </row>
    <row r="19" spans="1:33" x14ac:dyDescent="0.25">
      <c r="A19" s="4"/>
      <c r="B19" s="12" t="e" cm="1">
        <f t="array" ref="B19">SUM(LARGE(H19:AA19,{1,2,3,4}))</f>
        <v>#NUM!</v>
      </c>
      <c r="C19" s="39" t="e" cm="1">
        <f t="array" ref="C19">SUM(LARGE(H19:AA19,{1,2,3}))</f>
        <v>#NUM!</v>
      </c>
      <c r="D19" s="59" t="s">
        <v>326</v>
      </c>
      <c r="E19" s="76" t="s">
        <v>327</v>
      </c>
      <c r="F19" s="76" t="s">
        <v>333</v>
      </c>
      <c r="G19" s="61"/>
      <c r="H19" s="61">
        <v>58</v>
      </c>
      <c r="I19" s="61"/>
      <c r="J19" s="61">
        <v>66.832999999999998</v>
      </c>
      <c r="K19" s="61"/>
      <c r="L19" s="61"/>
    </row>
    <row r="20" spans="1:33" x14ac:dyDescent="0.25">
      <c r="A20" s="4"/>
      <c r="B20" s="12" t="e" cm="1">
        <f t="array" ref="B20">SUM(LARGE(G20:AA20,{1,2,3,4}))</f>
        <v>#NUM!</v>
      </c>
      <c r="C20" s="39" t="e" cm="1">
        <f t="array" ref="C20">SUM(LARGE(H20:AA20,{1,2,3}))</f>
        <v>#NUM!</v>
      </c>
      <c r="D20" s="59" t="s">
        <v>463</v>
      </c>
      <c r="E20" s="76" t="s">
        <v>391</v>
      </c>
      <c r="F20" s="76" t="s">
        <v>456</v>
      </c>
      <c r="G20" s="61"/>
      <c r="H20" s="74"/>
      <c r="I20" s="61"/>
      <c r="J20" s="61">
        <v>65.832999999999998</v>
      </c>
      <c r="K20" s="61">
        <v>58.332999999999998</v>
      </c>
      <c r="L20" s="82"/>
      <c r="M20" s="34"/>
    </row>
    <row r="21" spans="1:33" x14ac:dyDescent="0.25">
      <c r="A21" s="24"/>
      <c r="B21" s="12" t="e" cm="1">
        <f t="array" ref="B21">SUM(LARGE(G21:AA21,{1,2,3,4}))</f>
        <v>#NUM!</v>
      </c>
      <c r="C21" s="39" t="e" cm="1">
        <f t="array" ref="C21">SUM(LARGE(H21:AA21,{1,2,3}))</f>
        <v>#NUM!</v>
      </c>
      <c r="D21" s="59">
        <v>744</v>
      </c>
      <c r="E21" s="76" t="s">
        <v>570</v>
      </c>
      <c r="F21" s="76" t="s">
        <v>571</v>
      </c>
      <c r="G21" s="61"/>
      <c r="H21" s="74"/>
      <c r="I21" s="61">
        <f>184/300*100</f>
        <v>61.333333333333329</v>
      </c>
      <c r="J21" s="61"/>
      <c r="K21" s="61"/>
      <c r="L21" s="61"/>
    </row>
    <row r="22" spans="1:33" x14ac:dyDescent="0.25">
      <c r="A22" s="24"/>
      <c r="B22" s="12" t="e" cm="1">
        <f t="array" ref="B22">SUM(LARGE(G22:AA22,{1,2,3,4}))</f>
        <v>#NUM!</v>
      </c>
      <c r="C22" s="39" t="e" cm="1">
        <f t="array" ref="C22">SUM(LARGE(H22:AA22,{1,2,3}))</f>
        <v>#NUM!</v>
      </c>
      <c r="D22" s="59">
        <v>820</v>
      </c>
      <c r="E22" s="76" t="s">
        <v>574</v>
      </c>
      <c r="F22" s="76" t="s">
        <v>575</v>
      </c>
      <c r="G22" s="61"/>
      <c r="H22" s="74"/>
      <c r="I22" s="61">
        <f>177.5/300*100</f>
        <v>59.166666666666664</v>
      </c>
      <c r="J22" s="61"/>
      <c r="K22" s="61"/>
      <c r="L22" s="61"/>
    </row>
    <row r="23" spans="1:33" x14ac:dyDescent="0.25">
      <c r="A23" s="4"/>
      <c r="B23" s="12" t="e" cm="1">
        <f t="array" ref="B23">SUM(LARGE(G23:AA23,{1,2,3,4}))</f>
        <v>#NUM!</v>
      </c>
      <c r="C23" s="39" t="e" cm="1">
        <f t="array" ref="C23">SUM(LARGE(H23:AA23,{1,2,3}))</f>
        <v>#NUM!</v>
      </c>
      <c r="D23" s="59" t="s">
        <v>324</v>
      </c>
      <c r="E23" s="76" t="s">
        <v>325</v>
      </c>
      <c r="F23" s="76" t="s">
        <v>332</v>
      </c>
      <c r="G23" s="61"/>
      <c r="H23" s="61">
        <v>58.167000000000002</v>
      </c>
      <c r="I23" s="61"/>
      <c r="J23" s="61"/>
      <c r="K23" s="61">
        <v>59.667000000000002</v>
      </c>
      <c r="L23" s="61"/>
    </row>
    <row r="24" spans="1:33" x14ac:dyDescent="0.25">
      <c r="C24" s="39" t="e" cm="1">
        <f t="array" ref="C24">SUM(LARGE(H24:AA24,{1,2,3}))</f>
        <v>#NUM!</v>
      </c>
      <c r="D24" s="59">
        <v>85</v>
      </c>
      <c r="E24" s="76" t="s">
        <v>568</v>
      </c>
      <c r="F24" s="76" t="s">
        <v>569</v>
      </c>
      <c r="G24" s="61"/>
      <c r="H24" s="74"/>
      <c r="I24" s="61">
        <f>184.5/300*100</f>
        <v>61.5</v>
      </c>
      <c r="J24" s="61"/>
      <c r="K24" s="61"/>
      <c r="L24" s="61"/>
    </row>
    <row r="25" spans="1:33" x14ac:dyDescent="0.25">
      <c r="A25" s="25"/>
      <c r="B25" s="12" t="e" cm="1">
        <f t="array" ref="B25">SUM(LARGE(G25:AA25,{1,2,3,4}))</f>
        <v>#NUM!</v>
      </c>
      <c r="C25" s="39" t="e" cm="1">
        <f t="array" ref="C25">SUM(LARGE(H25:AA25,{1,2,3}))</f>
        <v>#NUM!</v>
      </c>
      <c r="D25" s="59" t="s">
        <v>223</v>
      </c>
      <c r="E25" s="76" t="s">
        <v>66</v>
      </c>
      <c r="F25" s="76" t="s">
        <v>67</v>
      </c>
      <c r="G25" s="61">
        <f>195/300*100</f>
        <v>65</v>
      </c>
      <c r="H25" s="74"/>
      <c r="I25" s="61">
        <f>201/300*100</f>
        <v>67</v>
      </c>
      <c r="J25" s="74"/>
      <c r="K25" s="61"/>
      <c r="L25" s="61"/>
      <c r="M25" s="17"/>
      <c r="P25" s="17"/>
      <c r="Q25" s="17"/>
      <c r="R25" s="17"/>
      <c r="S25" s="17"/>
      <c r="T25" s="17"/>
    </row>
    <row r="26" spans="1:33" x14ac:dyDescent="0.25">
      <c r="A26" s="25"/>
      <c r="B26" s="12" t="e" cm="1">
        <f t="array" ref="B26">SUM(LARGE(G26:AA26,{1,2,3,4}))</f>
        <v>#NUM!</v>
      </c>
      <c r="C26" s="39" cm="1">
        <f t="array" ref="C26">SUM(LARGE(H26:AA26,{1,2,3}))</f>
        <v>195.334</v>
      </c>
      <c r="D26" s="59" t="s">
        <v>322</v>
      </c>
      <c r="E26" s="76" t="s">
        <v>323</v>
      </c>
      <c r="F26" s="76" t="s">
        <v>331</v>
      </c>
      <c r="G26" s="61"/>
      <c r="H26" s="61">
        <v>59.167000000000002</v>
      </c>
      <c r="I26" s="61"/>
      <c r="J26" s="61">
        <v>68.167000000000002</v>
      </c>
      <c r="K26" s="61">
        <v>68</v>
      </c>
      <c r="L26" s="61"/>
      <c r="U26" s="33"/>
      <c r="V26" s="33"/>
    </row>
    <row r="27" spans="1:33" x14ac:dyDescent="0.25">
      <c r="A27" s="23"/>
      <c r="C27" s="39" t="e" cm="1">
        <f t="array" ref="C27">SUM(LARGE(H27:AA27,{1,2,3}))</f>
        <v>#NUM!</v>
      </c>
      <c r="D27" s="59">
        <v>99</v>
      </c>
      <c r="E27" s="76" t="s">
        <v>560</v>
      </c>
      <c r="F27" s="76" t="s">
        <v>561</v>
      </c>
      <c r="G27" s="61"/>
      <c r="H27" s="74"/>
      <c r="I27" s="61">
        <f>194.5/300*100</f>
        <v>64.833333333333329</v>
      </c>
      <c r="J27" s="61"/>
      <c r="K27" s="61"/>
      <c r="L27" s="61"/>
      <c r="U27" s="33"/>
      <c r="W27" s="12"/>
      <c r="X27" s="3"/>
      <c r="Y27" s="3"/>
      <c r="Z27" s="16"/>
      <c r="AE27" s="10"/>
      <c r="AF27" s="9"/>
      <c r="AG27" s="9"/>
    </row>
    <row r="28" spans="1:33" x14ac:dyDescent="0.25">
      <c r="A28" s="25"/>
      <c r="B28" s="12" t="e" cm="1">
        <f t="array" ref="B28">SUM(LARGE(H28:AA28,{1,2,3,4}))</f>
        <v>#NUM!</v>
      </c>
      <c r="C28" s="39" t="e" cm="1">
        <f t="array" ref="C28">SUM(LARGE(H28:AA28,{1,2,3}))</f>
        <v>#NUM!</v>
      </c>
      <c r="D28" s="59" t="s">
        <v>467</v>
      </c>
      <c r="E28" s="76" t="s">
        <v>453</v>
      </c>
      <c r="F28" s="76" t="s">
        <v>460</v>
      </c>
      <c r="G28" s="61"/>
      <c r="H28" s="74"/>
      <c r="I28" s="61"/>
      <c r="J28" s="61">
        <v>61.167000000000002</v>
      </c>
      <c r="K28" s="61">
        <v>62.332999999999998</v>
      </c>
      <c r="L28" s="82"/>
      <c r="P28" s="17"/>
      <c r="Q28" s="17"/>
    </row>
    <row r="29" spans="1:33" x14ac:dyDescent="0.25">
      <c r="A29" s="23"/>
      <c r="C29" s="39" t="e" cm="1">
        <f t="array" ref="C29">SUM(LARGE(H29:AA29,{1,2,3}))</f>
        <v>#NUM!</v>
      </c>
      <c r="D29" s="59" t="s">
        <v>291</v>
      </c>
      <c r="E29" s="76" t="s">
        <v>652</v>
      </c>
      <c r="F29" s="76" t="s">
        <v>308</v>
      </c>
      <c r="G29" s="61"/>
      <c r="H29" s="74"/>
      <c r="I29" s="61"/>
      <c r="J29" s="61"/>
      <c r="K29" s="61">
        <v>62.667000000000002</v>
      </c>
      <c r="L29" s="61"/>
    </row>
    <row r="30" spans="1:33" x14ac:dyDescent="0.25">
      <c r="A30" s="25"/>
      <c r="B30" s="12" t="e" cm="1">
        <f t="array" ref="B30">SUM(LARGE(G30:AA30,{1,2,3,4}))</f>
        <v>#NUM!</v>
      </c>
      <c r="C30" s="39" t="e" cm="1">
        <f t="array" ref="C30">SUM(LARGE(H30:AA30,{1,2,3}))</f>
        <v>#NUM!</v>
      </c>
      <c r="D30" s="59" t="s">
        <v>317</v>
      </c>
      <c r="E30" s="76" t="s">
        <v>318</v>
      </c>
      <c r="F30" s="76" t="s">
        <v>328</v>
      </c>
      <c r="G30" s="61"/>
      <c r="H30" s="61">
        <v>64</v>
      </c>
      <c r="I30" s="61"/>
      <c r="J30" s="61"/>
      <c r="K30" s="61"/>
      <c r="L30" s="61"/>
      <c r="M30" s="17"/>
      <c r="P30" s="17"/>
      <c r="Q30" s="17"/>
      <c r="R30" s="17"/>
    </row>
    <row r="31" spans="1:33" x14ac:dyDescent="0.25">
      <c r="A31" s="23"/>
      <c r="B31" s="12" t="e" cm="1">
        <f t="array" ref="B31">SUM(LARGE(G31:AA31,{1,2,3,4}))</f>
        <v>#NUM!</v>
      </c>
      <c r="C31" s="39" t="e" cm="1">
        <f t="array" ref="C31">SUM(LARGE(H31:AA31,{1,2,3}))</f>
        <v>#NUM!</v>
      </c>
      <c r="D31" s="59" t="s">
        <v>653</v>
      </c>
      <c r="E31" s="76" t="s">
        <v>654</v>
      </c>
      <c r="F31" s="76" t="s">
        <v>655</v>
      </c>
      <c r="G31" s="61"/>
      <c r="H31" s="74"/>
      <c r="I31" s="61"/>
      <c r="J31" s="61"/>
      <c r="K31" s="61">
        <v>59.667000000000002</v>
      </c>
      <c r="L31" s="82"/>
      <c r="M31" s="34"/>
    </row>
    <row r="32" spans="1:33" x14ac:dyDescent="0.25">
      <c r="A32" s="25"/>
      <c r="B32" s="12" t="e" cm="1">
        <f t="array" ref="B32">SUM(LARGE(G32:AA32,{1,2,3,4}))</f>
        <v>#NUM!</v>
      </c>
      <c r="C32" s="39" t="e" cm="1">
        <f t="array" ref="C32">SUM(LARGE(H32:AA32,{1,2,3}))</f>
        <v>#NUM!</v>
      </c>
      <c r="D32" s="59" t="s">
        <v>466</v>
      </c>
      <c r="E32" s="76" t="s">
        <v>452</v>
      </c>
      <c r="F32" s="76" t="s">
        <v>459</v>
      </c>
      <c r="G32" s="61"/>
      <c r="H32" s="74"/>
      <c r="I32" s="61"/>
      <c r="J32" s="61">
        <v>61.667000000000002</v>
      </c>
      <c r="K32" s="61">
        <v>63.332999999999998</v>
      </c>
      <c r="L32" s="82"/>
      <c r="M32" s="34"/>
    </row>
    <row r="33" spans="1:33" x14ac:dyDescent="0.25">
      <c r="A33" s="25"/>
      <c r="B33" s="12" t="e" cm="1">
        <f t="array" ref="B33">SUM(LARGE(G33:AA33,{1,2,3,4}))</f>
        <v>#NUM!</v>
      </c>
      <c r="C33" s="39" t="e" cm="1">
        <f t="array" ref="C33">SUM(LARGE(H33:AA33,{1,2,3}))</f>
        <v>#NUM!</v>
      </c>
      <c r="D33" s="59" t="s">
        <v>464</v>
      </c>
      <c r="E33" s="76" t="s">
        <v>450</v>
      </c>
      <c r="F33" s="76" t="s">
        <v>457</v>
      </c>
      <c r="G33" s="61"/>
      <c r="H33" s="74"/>
      <c r="I33" s="61"/>
      <c r="J33" s="61">
        <v>64.167000000000002</v>
      </c>
      <c r="K33" s="61"/>
      <c r="L33" s="61"/>
    </row>
    <row r="34" spans="1:33" x14ac:dyDescent="0.25">
      <c r="A34" s="25"/>
      <c r="B34" s="12" t="e" cm="1">
        <f t="array" ref="B34">SUM(LARGE(G34:AA34,{1,2,3,4}))</f>
        <v>#NUM!</v>
      </c>
      <c r="C34" s="39" t="e" cm="1">
        <f t="array" ref="C34">SUM(LARGE(H34:AA34,{1,2,3}))</f>
        <v>#NUM!</v>
      </c>
      <c r="D34" s="59" t="s">
        <v>468</v>
      </c>
      <c r="E34" s="76" t="s">
        <v>454</v>
      </c>
      <c r="F34" s="76" t="s">
        <v>461</v>
      </c>
      <c r="G34" s="61"/>
      <c r="H34" s="74"/>
      <c r="I34" s="61"/>
      <c r="J34" s="61">
        <v>60.5</v>
      </c>
      <c r="K34" s="61"/>
      <c r="L34" s="61"/>
      <c r="W34" s="12"/>
    </row>
    <row r="35" spans="1:33" x14ac:dyDescent="0.25">
      <c r="A35" s="25"/>
      <c r="B35" s="12" t="e" cm="1">
        <f t="array" ref="B35">SUM(LARGE(H35:AA35,{1,2,3,4}))</f>
        <v>#NUM!</v>
      </c>
      <c r="C35" s="39" t="e" cm="1">
        <f t="array" ref="C35">SUM(LARGE(H35:AA35,{1,2,3}))</f>
        <v>#NUM!</v>
      </c>
      <c r="D35" s="59">
        <v>695</v>
      </c>
      <c r="E35" s="76" t="s">
        <v>566</v>
      </c>
      <c r="F35" s="76" t="s">
        <v>567</v>
      </c>
      <c r="G35" s="61"/>
      <c r="H35" s="74"/>
      <c r="I35" s="61">
        <f>184.5/300*100</f>
        <v>61.5</v>
      </c>
      <c r="J35" s="61"/>
      <c r="K35" s="61"/>
      <c r="L35" s="82"/>
      <c r="M35" s="34"/>
    </row>
    <row r="36" spans="1:33" x14ac:dyDescent="0.25">
      <c r="A36" s="25"/>
      <c r="B36" s="12" t="e" cm="1">
        <f t="array" ref="B36">SUM(LARGE(G36:AA36,{1,2,3,4}))</f>
        <v>#NUM!</v>
      </c>
      <c r="C36" s="39" t="e" cm="1">
        <f t="array" ref="C36">SUM(LARGE(H36:AA36,{1,2,3}))</f>
        <v>#NUM!</v>
      </c>
      <c r="D36" s="59" t="s">
        <v>221</v>
      </c>
      <c r="E36" s="76" t="s">
        <v>62</v>
      </c>
      <c r="F36" s="76" t="s">
        <v>63</v>
      </c>
      <c r="G36" s="61">
        <f>203.5/300*100</f>
        <v>67.833333333333329</v>
      </c>
      <c r="H36" s="74"/>
      <c r="I36" s="61">
        <f>190.5/300*100</f>
        <v>63.5</v>
      </c>
      <c r="J36" s="61"/>
      <c r="K36" s="61"/>
      <c r="L36" s="61"/>
    </row>
    <row r="37" spans="1:33" x14ac:dyDescent="0.25">
      <c r="A37" s="25"/>
      <c r="B37" s="12" t="e" cm="1">
        <f t="array" ref="B37">SUM(LARGE(G37:AA37,{1,2,3,4}))</f>
        <v>#NUM!</v>
      </c>
      <c r="C37" s="39" t="e" cm="1">
        <f t="array" ref="C37">SUM(LARGE(H37:AA37,{1,2,3}))</f>
        <v>#NUM!</v>
      </c>
      <c r="D37" s="59" t="s">
        <v>228</v>
      </c>
      <c r="E37" s="76" t="s">
        <v>76</v>
      </c>
      <c r="F37" s="76" t="s">
        <v>77</v>
      </c>
      <c r="G37" s="61">
        <f>170/300*100</f>
        <v>56.666666666666664</v>
      </c>
      <c r="H37" s="74"/>
      <c r="I37" s="61">
        <f>192.5/300*100</f>
        <v>64.166666666666671</v>
      </c>
      <c r="J37" s="61"/>
      <c r="K37" s="61">
        <v>59.5</v>
      </c>
      <c r="L37" s="61"/>
      <c r="M37" s="34"/>
      <c r="O37" s="34"/>
      <c r="P37" s="34"/>
      <c r="R37" s="34"/>
      <c r="W37" s="14"/>
      <c r="X37" s="15"/>
      <c r="Y37" s="15"/>
      <c r="Z37" s="11"/>
      <c r="AA37" s="5"/>
      <c r="AB37" s="5"/>
      <c r="AC37" s="5"/>
      <c r="AD37" s="5"/>
      <c r="AE37" s="5"/>
      <c r="AF37" s="9"/>
      <c r="AG37" s="9"/>
    </row>
    <row r="38" spans="1:33" x14ac:dyDescent="0.25">
      <c r="A38" s="25"/>
      <c r="B38" s="12" t="e" cm="1">
        <f t="array" ref="B38">SUM(LARGE(G38:AA38,{1,2,3,4}))</f>
        <v>#NUM!</v>
      </c>
      <c r="C38" s="39" t="e" cm="1">
        <f t="array" ref="C38">SUM(LARGE(H38:AA38,{1,2,3}))</f>
        <v>#NUM!</v>
      </c>
      <c r="D38" s="59" t="s">
        <v>320</v>
      </c>
      <c r="E38" s="76" t="s">
        <v>321</v>
      </c>
      <c r="F38" s="76" t="s">
        <v>330</v>
      </c>
      <c r="G38" s="61"/>
      <c r="H38" s="74">
        <v>61.5</v>
      </c>
      <c r="I38" s="61"/>
      <c r="J38" s="61"/>
      <c r="K38" s="61"/>
      <c r="L38" s="61"/>
      <c r="M38" s="34"/>
      <c r="U38" s="33"/>
      <c r="V38" s="33"/>
    </row>
    <row r="39" spans="1:33" x14ac:dyDescent="0.25">
      <c r="A39" s="23"/>
      <c r="B39" s="12" t="e" cm="1">
        <f t="array" ref="B39">SUM(LARGE(G39:AA39,{1,2,3,4}))</f>
        <v>#NUM!</v>
      </c>
      <c r="C39" s="39" t="e" cm="1">
        <f t="array" ref="C39">SUM(LARGE(H39:AA39,{1,2,3}))</f>
        <v>#NUM!</v>
      </c>
      <c r="D39" s="62"/>
      <c r="E39" s="76"/>
      <c r="F39" s="76"/>
      <c r="G39" s="61"/>
      <c r="H39" s="74"/>
      <c r="I39" s="61"/>
      <c r="J39" s="61"/>
      <c r="K39" s="61"/>
      <c r="L39" s="61"/>
      <c r="X39" s="15"/>
      <c r="Y39" s="15"/>
      <c r="Z39" s="11"/>
      <c r="AA39" s="5"/>
      <c r="AB39" s="5"/>
      <c r="AC39" s="5"/>
      <c r="AD39" s="5"/>
      <c r="AE39" s="5"/>
      <c r="AF39" s="9"/>
      <c r="AG39" s="9"/>
    </row>
    <row r="40" spans="1:33" x14ac:dyDescent="0.25">
      <c r="A40" s="23"/>
      <c r="C40" s="39" t="e" cm="1">
        <f t="array" ref="C40">SUM(LARGE(H40:AA40,{1,2,3}))</f>
        <v>#NUM!</v>
      </c>
      <c r="D40" s="62"/>
      <c r="E40" s="76"/>
      <c r="F40" s="76"/>
      <c r="G40" s="61"/>
      <c r="H40" s="74"/>
      <c r="I40" s="61"/>
      <c r="J40" s="61"/>
      <c r="K40" s="61"/>
      <c r="L40" s="61"/>
    </row>
    <row r="41" spans="1:33" x14ac:dyDescent="0.25">
      <c r="A41" s="23"/>
      <c r="B41" s="12" t="e" cm="1">
        <f t="array" ref="B41">SUM(LARGE(G41:AA41,{1,2,3,4}))</f>
        <v>#NUM!</v>
      </c>
      <c r="C41" s="39" t="e" cm="1">
        <f t="array" ref="C41">SUM(LARGE(H41:AA41,{1,2,3}))</f>
        <v>#NUM!</v>
      </c>
      <c r="D41" s="62"/>
      <c r="E41" s="76"/>
      <c r="F41" s="76"/>
      <c r="G41" s="61"/>
      <c r="H41" s="74"/>
      <c r="I41" s="61"/>
      <c r="J41" s="61"/>
      <c r="K41" s="61"/>
      <c r="L41" s="61"/>
      <c r="O41" s="34"/>
      <c r="S41" s="17"/>
      <c r="T41" s="17"/>
      <c r="U41" s="32"/>
      <c r="V41" s="32"/>
    </row>
    <row r="42" spans="1:33" x14ac:dyDescent="0.25">
      <c r="A42" s="23"/>
      <c r="B42" s="12" t="e" cm="1">
        <f t="array" ref="B42">SUM(LARGE(G42:AA42,{1,2,3,4}))</f>
        <v>#NUM!</v>
      </c>
      <c r="C42" s="39" t="e" cm="1">
        <f t="array" ref="C42">SUM(LARGE(H42:AA42,{1,2,3}))</f>
        <v>#NUM!</v>
      </c>
      <c r="D42" s="62"/>
      <c r="E42" s="76"/>
      <c r="F42" s="76"/>
      <c r="G42" s="61"/>
      <c r="H42" s="74"/>
      <c r="I42" s="61"/>
      <c r="J42" s="61"/>
      <c r="K42" s="61"/>
      <c r="L42" s="61"/>
      <c r="M42" s="34"/>
      <c r="S42" s="17"/>
      <c r="T42" s="17"/>
      <c r="U42" s="32"/>
      <c r="V42" s="32"/>
    </row>
    <row r="43" spans="1:33" x14ac:dyDescent="0.25">
      <c r="A43" s="20"/>
      <c r="B43" s="12" t="e" cm="1">
        <f t="array" ref="B43">SUM(LARGE(G43:AA43,{1,2,3,4}))</f>
        <v>#NUM!</v>
      </c>
      <c r="C43" s="39" t="e" cm="1">
        <f t="array" ref="C43">SUM(LARGE(H43:AA43,{1,2,3}))</f>
        <v>#NUM!</v>
      </c>
      <c r="D43" s="62"/>
      <c r="E43" s="76"/>
      <c r="F43" s="76"/>
      <c r="G43" s="61"/>
      <c r="H43" s="74"/>
      <c r="I43" s="61"/>
      <c r="J43" s="61"/>
      <c r="K43" s="61"/>
      <c r="L43" s="61"/>
      <c r="S43" s="13"/>
      <c r="T43" s="13"/>
    </row>
    <row r="44" spans="1:33" x14ac:dyDescent="0.25">
      <c r="A44" s="20"/>
      <c r="B44" s="12" t="e" cm="1">
        <f t="array" ref="B44">SUM(LARGE(G44:AA44,{1,2,3,4}))</f>
        <v>#NUM!</v>
      </c>
      <c r="C44" s="39" t="e" cm="1">
        <f t="array" ref="C44">SUM(LARGE(H44:AA44,{1,2,3}))</f>
        <v>#NUM!</v>
      </c>
      <c r="D44" s="62"/>
      <c r="E44" s="76"/>
      <c r="F44" s="76"/>
      <c r="G44" s="61"/>
      <c r="H44" s="74"/>
      <c r="I44" s="61"/>
      <c r="J44" s="61"/>
      <c r="K44" s="61"/>
      <c r="L44" s="61"/>
      <c r="W44" s="12"/>
    </row>
    <row r="45" spans="1:33" x14ac:dyDescent="0.25">
      <c r="A45" s="53"/>
      <c r="B45" s="12" t="e" cm="1">
        <f t="array" ref="B45">SUM(LARGE(G45:AA45,{1,2,3,4}))</f>
        <v>#NUM!</v>
      </c>
      <c r="C45" s="39" t="e" cm="1">
        <f t="array" ref="C45">SUM(LARGE(H45:AA45,{1,2,3}))</f>
        <v>#NUM!</v>
      </c>
      <c r="D45" s="62"/>
      <c r="E45" s="76"/>
      <c r="F45" s="76"/>
      <c r="G45" s="61"/>
      <c r="H45" s="74"/>
      <c r="I45" s="61"/>
      <c r="J45" s="61"/>
      <c r="K45" s="61"/>
      <c r="L45" s="61"/>
      <c r="U45" s="33"/>
      <c r="V45" s="33"/>
    </row>
    <row r="46" spans="1:33" x14ac:dyDescent="0.25">
      <c r="A46" s="20"/>
      <c r="B46" s="12" t="e" cm="1">
        <f t="array" ref="B46">SUM(LARGE(G46:AA46,{1,2,3,4}))</f>
        <v>#NUM!</v>
      </c>
      <c r="C46" s="39" t="e" cm="1">
        <f t="array" ref="C46">SUM(LARGE(H46:AA46,{1,2,3}))</f>
        <v>#NUM!</v>
      </c>
      <c r="D46" s="62"/>
      <c r="E46" s="76"/>
      <c r="F46" s="76"/>
      <c r="G46" s="61"/>
      <c r="H46" s="74"/>
      <c r="I46" s="61"/>
      <c r="J46" s="61"/>
      <c r="K46" s="61"/>
      <c r="L46" s="61"/>
      <c r="S46" s="17"/>
      <c r="T46" s="17"/>
      <c r="W46" s="12"/>
      <c r="X46" s="15"/>
      <c r="Y46" s="15"/>
      <c r="Z46" s="11"/>
      <c r="AA46" s="5"/>
      <c r="AB46" s="5"/>
      <c r="AC46" s="5"/>
      <c r="AD46" s="5"/>
      <c r="AE46" s="5"/>
    </row>
    <row r="47" spans="1:33" x14ac:dyDescent="0.25">
      <c r="A47" s="23"/>
      <c r="C47" s="39" t="e" cm="1">
        <f t="array" ref="C47">SUM(LARGE(H47:AA47,{1,2,3}))</f>
        <v>#NUM!</v>
      </c>
      <c r="D47" s="62"/>
      <c r="E47" s="76"/>
      <c r="F47" s="76"/>
      <c r="G47" s="61"/>
      <c r="H47" s="74"/>
      <c r="I47" s="61"/>
      <c r="J47" s="61"/>
      <c r="K47" s="61"/>
      <c r="L47" s="61"/>
      <c r="U47" s="13"/>
      <c r="V47" s="13"/>
    </row>
    <row r="48" spans="1:33" x14ac:dyDescent="0.25">
      <c r="A48" s="4"/>
      <c r="B48" s="12" t="e" cm="1">
        <f t="array" ref="B48">SUM(LARGE(H48:AA48,{1,2,3,4}))</f>
        <v>#NUM!</v>
      </c>
      <c r="C48" s="39" t="e" cm="1">
        <f t="array" ref="C48">SUM(LARGE(H48:AA48,{1,2,3}))</f>
        <v>#NUM!</v>
      </c>
      <c r="D48" s="62"/>
      <c r="E48" s="76"/>
      <c r="F48" s="76"/>
      <c r="G48" s="61"/>
      <c r="H48" s="74"/>
      <c r="I48" s="61"/>
      <c r="J48" s="61"/>
      <c r="K48" s="74"/>
      <c r="L48" s="74"/>
      <c r="M48" s="34"/>
      <c r="O48" s="17"/>
      <c r="P48" s="17"/>
      <c r="R48" s="17"/>
    </row>
    <row r="49" spans="1:40" x14ac:dyDescent="0.25">
      <c r="C49" s="39" t="e" cm="1">
        <f t="array" ref="C49">SUM(LARGE(H49:AA49,{1,2,3}))</f>
        <v>#NUM!</v>
      </c>
      <c r="D49" s="38"/>
      <c r="E49" s="35"/>
      <c r="F49" s="35"/>
      <c r="H49" s="17"/>
    </row>
    <row r="50" spans="1:40" x14ac:dyDescent="0.25">
      <c r="B50" s="12" t="e" cm="1">
        <f t="array" ref="B50">SUM(LARGE(G50:AA50,{1,2,3,4}))</f>
        <v>#NUM!</v>
      </c>
      <c r="C50" s="39" t="e" cm="1">
        <f t="array" ref="C50">SUM(LARGE(H50:AA50,{1,2,3}))</f>
        <v>#NUM!</v>
      </c>
      <c r="D50" s="38"/>
      <c r="E50" s="35"/>
      <c r="F50" s="35"/>
      <c r="H50" s="17"/>
      <c r="L50" s="34"/>
      <c r="M50" s="34"/>
    </row>
    <row r="51" spans="1:40" x14ac:dyDescent="0.25">
      <c r="B51" s="12" t="e" cm="1">
        <f t="array" ref="B51">SUM(LARGE(G51:AA51,{1,2,3,4}))</f>
        <v>#NUM!</v>
      </c>
      <c r="C51" s="39" t="e" cm="1">
        <f t="array" ref="C51">SUM(LARGE(H51:AA51,{1,2,3}))</f>
        <v>#NUM!</v>
      </c>
      <c r="D51" s="38"/>
      <c r="E51" s="35"/>
      <c r="F51" s="35"/>
      <c r="H51" s="17"/>
      <c r="M51" s="34"/>
    </row>
    <row r="52" spans="1:40" x14ac:dyDescent="0.25">
      <c r="C52" s="39" t="e" cm="1">
        <f t="array" ref="C52">SUM(LARGE(H52:AA52,{1,2,3}))</f>
        <v>#NUM!</v>
      </c>
      <c r="D52" s="38"/>
      <c r="E52" s="35"/>
      <c r="F52" s="35"/>
      <c r="H52" s="17"/>
    </row>
    <row r="53" spans="1:40" x14ac:dyDescent="0.25">
      <c r="A53" s="24"/>
      <c r="B53" s="12" t="e" cm="1">
        <f t="array" ref="B53">SUM(LARGE(G53:AA53,{1,2,3,4}))</f>
        <v>#NUM!</v>
      </c>
      <c r="C53" s="39" t="e" cm="1">
        <f t="array" ref="C53">SUM(LARGE(H53:AA53,{1,2,3}))</f>
        <v>#NUM!</v>
      </c>
      <c r="D53" s="38"/>
      <c r="E53" s="35"/>
      <c r="F53" s="35"/>
      <c r="H53" s="17"/>
      <c r="M53" s="34"/>
    </row>
    <row r="54" spans="1:40" x14ac:dyDescent="0.25">
      <c r="B54" s="42"/>
      <c r="C54" s="39" t="e" cm="1">
        <f t="array" ref="C54">SUM(LARGE(H54:AA54,{1,2,3}))</f>
        <v>#NUM!</v>
      </c>
      <c r="D54" s="35"/>
      <c r="E54" s="35"/>
      <c r="F54" s="35"/>
      <c r="H54" s="17"/>
      <c r="Q54" s="21"/>
    </row>
    <row r="55" spans="1:40" x14ac:dyDescent="0.25">
      <c r="B55" s="21" t="e" cm="1">
        <f t="array" ref="B55">SUM(LARGE(G55:AA55,{1,2,3,4}))</f>
        <v>#NUM!</v>
      </c>
      <c r="C55" s="39" t="e" cm="1">
        <f t="array" ref="C55">SUM(LARGE(H55:AA55,{1,2,3}))</f>
        <v>#NUM!</v>
      </c>
      <c r="D55" s="35"/>
      <c r="E55" s="35"/>
      <c r="F55" s="35"/>
      <c r="H55" s="17"/>
      <c r="Q55" s="21"/>
    </row>
    <row r="56" spans="1:40" x14ac:dyDescent="0.25">
      <c r="A56" s="4"/>
      <c r="B56" s="21" t="e" cm="1">
        <f t="array" ref="B56">SUM(LARGE(G56:AA56,{1,2,3,4}))</f>
        <v>#NUM!</v>
      </c>
      <c r="C56" s="39" t="e" cm="1">
        <f t="array" ref="C56">SUM(LARGE(H56:AA56,{1,2,3}))</f>
        <v>#NUM!</v>
      </c>
      <c r="D56" s="35"/>
      <c r="E56" s="35"/>
      <c r="F56" s="35"/>
      <c r="G56" s="17"/>
      <c r="I56" s="17"/>
      <c r="J56" s="17"/>
      <c r="L56" s="17"/>
      <c r="M56" s="34"/>
      <c r="O56" s="34"/>
      <c r="P56" s="17"/>
      <c r="Q56" s="17"/>
      <c r="R56" s="17"/>
    </row>
    <row r="57" spans="1:40" x14ac:dyDescent="0.25">
      <c r="B57" s="21" t="e" cm="1">
        <f t="array" ref="B57">SUM(LARGE(G57:AA57,{1,2,3,4}))</f>
        <v>#NUM!</v>
      </c>
      <c r="C57" s="39" t="e" cm="1">
        <f t="array" ref="C57">SUM(LARGE(H57:AA57,{1,2,3}))</f>
        <v>#NUM!</v>
      </c>
      <c r="D57" s="35"/>
      <c r="E57" s="35"/>
      <c r="F57" s="35"/>
      <c r="H57" s="17"/>
      <c r="Q57" s="21"/>
    </row>
    <row r="58" spans="1:40" x14ac:dyDescent="0.25">
      <c r="A58" s="25"/>
      <c r="B58" s="21"/>
      <c r="C58" s="39" t="e" cm="1">
        <f t="array" ref="C58">SUM(LARGE(H58:AA58,{1,2,3}))</f>
        <v>#NUM!</v>
      </c>
      <c r="D58" s="35"/>
      <c r="E58" s="35"/>
      <c r="F58" s="35"/>
      <c r="H58" s="17"/>
      <c r="V58" s="21"/>
    </row>
    <row r="59" spans="1:40" x14ac:dyDescent="0.25">
      <c r="A59" s="25"/>
      <c r="B59" s="21" t="e" cm="1">
        <f t="array" ref="B59">SUM(LARGE(H59:AA59,{1,2,3,4}))</f>
        <v>#NUM!</v>
      </c>
      <c r="C59" s="39" t="e" cm="1">
        <f t="array" ref="C59">SUM(LARGE(H59:AA59,{1,2,3}))</f>
        <v>#NUM!</v>
      </c>
      <c r="D59" s="35"/>
      <c r="E59" s="35"/>
      <c r="F59" s="35"/>
      <c r="H59" s="17"/>
      <c r="K59" s="17"/>
      <c r="L59" s="17"/>
      <c r="M59" s="17"/>
      <c r="O59" s="17"/>
      <c r="P59" s="17"/>
      <c r="R59" s="17"/>
      <c r="V59" s="21"/>
    </row>
    <row r="60" spans="1:40" x14ac:dyDescent="0.25">
      <c r="A60" s="24"/>
      <c r="B60" s="21" t="e" cm="1">
        <f t="array" ref="B60">SUM(LARGE(G60:AA60,{1,2,3,4}))</f>
        <v>#NUM!</v>
      </c>
      <c r="C60" s="39" t="e" cm="1">
        <f t="array" ref="C60">SUM(LARGE(H60:AA60,{1,2,3}))</f>
        <v>#NUM!</v>
      </c>
      <c r="D60" s="35"/>
      <c r="E60" s="35"/>
      <c r="F60" s="35"/>
      <c r="H60" s="17"/>
      <c r="M60" s="50"/>
    </row>
    <row r="61" spans="1:40" x14ac:dyDescent="0.25">
      <c r="B61" s="21" t="e" cm="1">
        <f t="array" ref="B61">SUM(LARGE(G61:AA61,{1,2,3,4}))</f>
        <v>#NUM!</v>
      </c>
      <c r="C61" s="39" t="e" cm="1">
        <f t="array" ref="C61">SUM(LARGE(H61:AA61,{1,2,3}))</f>
        <v>#NUM!</v>
      </c>
      <c r="D61" s="35"/>
      <c r="E61" s="35"/>
      <c r="F61" s="35"/>
      <c r="H61" s="17"/>
      <c r="O61" s="36"/>
      <c r="P61" s="21"/>
    </row>
    <row r="62" spans="1:40" s="25" customFormat="1" x14ac:dyDescent="0.25">
      <c r="A62" s="20"/>
      <c r="B62" s="21" t="e" cm="1">
        <f t="array" ref="B62">SUM(LARGE(G62:AA62,{1,2,3,4}))</f>
        <v>#NUM!</v>
      </c>
      <c r="C62" s="39" t="e" cm="1">
        <f t="array" ref="C62">SUM(LARGE(H62:AA62,{1,2,3}))</f>
        <v>#NUM!</v>
      </c>
      <c r="D62" s="35"/>
      <c r="E62" s="35"/>
      <c r="F62" s="35"/>
      <c r="G62" s="12"/>
      <c r="H62" s="17"/>
      <c r="I62" s="12"/>
      <c r="J62" s="12"/>
      <c r="K62" s="52"/>
      <c r="L62" s="21"/>
      <c r="M62" s="37"/>
      <c r="N62" s="12"/>
      <c r="O62" s="37"/>
      <c r="P62" s="37"/>
      <c r="Q62" s="51"/>
      <c r="R62" s="37"/>
      <c r="S62" s="21"/>
      <c r="T62" s="21"/>
      <c r="U62" s="21"/>
      <c r="V62" s="21"/>
      <c r="W62" s="22"/>
      <c r="X62" s="22"/>
      <c r="Y62" s="22"/>
      <c r="Z62" s="26"/>
      <c r="AA62" s="26"/>
      <c r="AB62" s="26"/>
      <c r="AC62" s="26"/>
      <c r="AD62" s="26"/>
      <c r="AE62" s="26"/>
      <c r="AF62" s="22"/>
      <c r="AG62" s="22"/>
      <c r="AH62" s="22"/>
      <c r="AI62" s="23"/>
      <c r="AJ62" s="26"/>
      <c r="AK62" s="22"/>
      <c r="AL62" s="22"/>
      <c r="AM62" s="22"/>
      <c r="AN62" s="23"/>
    </row>
    <row r="63" spans="1:40" x14ac:dyDescent="0.25">
      <c r="B63" s="42"/>
      <c r="C63" s="39" t="e" cm="1">
        <f t="array" ref="C63">SUM(LARGE(H63:AA63,{1,2,3}))</f>
        <v>#NUM!</v>
      </c>
      <c r="D63" s="35"/>
      <c r="E63" s="35"/>
      <c r="F63" s="35"/>
      <c r="H63" s="17"/>
      <c r="L63" s="21"/>
      <c r="M63" s="21"/>
      <c r="O63" s="12">
        <f>203/300*100</f>
        <v>67.666666666666657</v>
      </c>
      <c r="T63" s="44"/>
      <c r="U63" s="21"/>
      <c r="V63" s="21"/>
    </row>
    <row r="64" spans="1:40" x14ac:dyDescent="0.25">
      <c r="B64" s="21" t="e" cm="1">
        <f t="array" ref="B64">SUM(LARGE(G64:AA64,{1,2,3,4}))</f>
        <v>#NUM!</v>
      </c>
      <c r="C64" s="39" t="e" cm="1">
        <f t="array" ref="C64">SUM(LARGE(H64:AA64,{1,2,3}))</f>
        <v>#NUM!</v>
      </c>
      <c r="D64" s="35"/>
      <c r="E64" s="35"/>
      <c r="F64" s="35"/>
      <c r="H64" s="17"/>
      <c r="M64" s="21"/>
      <c r="O64" s="34"/>
    </row>
    <row r="65" spans="1:13" x14ac:dyDescent="0.25">
      <c r="A65" s="4"/>
      <c r="B65" s="21"/>
      <c r="C65" s="39" t="e" cm="1">
        <f t="array" ref="C65">SUM(LARGE(H65:AA65,{1,2,3}))</f>
        <v>#NUM!</v>
      </c>
      <c r="D65" s="35"/>
      <c r="E65" s="35"/>
      <c r="F65" s="35"/>
      <c r="H65" s="17"/>
      <c r="M65" s="21"/>
    </row>
  </sheetData>
  <sortState xmlns:xlrd2="http://schemas.microsoft.com/office/spreadsheetml/2017/richdata2" ref="A2:AP65">
    <sortCondition ref="E2:E65"/>
  </sortState>
  <pageMargins left="0.25" right="0.25" top="0.75" bottom="0.75" header="0.3" footer="0.3"/>
  <pageSetup paperSize="9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A80CE-115B-4FBF-A0FC-79379DF6DCD5}">
  <dimension ref="A1:AP54"/>
  <sheetViews>
    <sheetView showGridLines="0" workbookViewId="0">
      <selection activeCell="D2" sqref="D2:L47"/>
    </sheetView>
  </sheetViews>
  <sheetFormatPr defaultColWidth="9.140625" defaultRowHeight="15" x14ac:dyDescent="0.25"/>
  <cols>
    <col min="1" max="1" width="10" style="3" customWidth="1"/>
    <col min="2" max="2" width="8.85546875" style="14" hidden="1" customWidth="1"/>
    <col min="3" max="3" width="8.85546875" style="14" customWidth="1"/>
    <col min="4" max="4" width="11" style="3" customWidth="1"/>
    <col min="5" max="5" width="28.5703125" style="6" customWidth="1"/>
    <col min="6" max="6" width="27.85546875" style="7" customWidth="1"/>
    <col min="7" max="7" width="12.28515625" style="12" customWidth="1"/>
    <col min="8" max="20" width="11.28515625" style="12" customWidth="1"/>
    <col min="21" max="22" width="9" style="12" customWidth="1"/>
    <col min="23" max="23" width="11.5703125" style="1" customWidth="1"/>
    <col min="24" max="24" width="8.85546875" style="1" customWidth="1"/>
    <col min="25" max="25" width="6" style="1" customWidth="1"/>
    <col min="26" max="26" width="8" style="2" customWidth="1"/>
    <col min="27" max="27" width="7.28515625" style="2" customWidth="1"/>
    <col min="28" max="28" width="5.85546875" style="2" customWidth="1"/>
    <col min="29" max="29" width="7.140625" style="2" customWidth="1"/>
    <col min="30" max="30" width="7.7109375" style="2" customWidth="1"/>
    <col min="31" max="31" width="7.140625" style="2" customWidth="1"/>
    <col min="32" max="32" width="8" style="1" customWidth="1"/>
    <col min="33" max="33" width="8.85546875" style="1" customWidth="1"/>
    <col min="34" max="34" width="6" style="1" customWidth="1"/>
    <col min="35" max="35" width="6.42578125" style="3" customWidth="1"/>
    <col min="36" max="36" width="7.140625" style="2" customWidth="1"/>
    <col min="37" max="37" width="7.140625" style="1" customWidth="1"/>
    <col min="38" max="38" width="6.28515625" style="1" customWidth="1"/>
    <col min="39" max="39" width="10.5703125" style="1" customWidth="1"/>
    <col min="40" max="40" width="7.140625" style="3" customWidth="1"/>
    <col min="41" max="41" width="7.140625" style="4" customWidth="1"/>
    <col min="42" max="42" width="18.5703125" style="4" customWidth="1"/>
    <col min="43" max="16384" width="9.140625" style="4"/>
  </cols>
  <sheetData>
    <row r="1" spans="1:42" x14ac:dyDescent="0.25">
      <c r="A1" s="28" t="s">
        <v>3</v>
      </c>
      <c r="B1" s="18" t="s">
        <v>2</v>
      </c>
      <c r="C1" s="19" t="s">
        <v>5</v>
      </c>
      <c r="D1" s="27" t="s">
        <v>0</v>
      </c>
      <c r="E1" s="54" t="s">
        <v>4</v>
      </c>
      <c r="F1" s="54" t="s">
        <v>1</v>
      </c>
      <c r="G1" s="55" t="s">
        <v>13</v>
      </c>
      <c r="H1" s="30" t="s">
        <v>14</v>
      </c>
      <c r="I1" s="30" t="s">
        <v>15</v>
      </c>
      <c r="J1" s="30" t="s">
        <v>12</v>
      </c>
      <c r="K1" s="30" t="s">
        <v>22</v>
      </c>
      <c r="L1" s="30" t="s">
        <v>16</v>
      </c>
      <c r="M1" s="30" t="s">
        <v>8</v>
      </c>
      <c r="N1" s="41" t="s">
        <v>17</v>
      </c>
      <c r="O1" s="30" t="s">
        <v>10</v>
      </c>
      <c r="P1" s="30" t="s">
        <v>18</v>
      </c>
      <c r="Q1" s="30" t="s">
        <v>19</v>
      </c>
      <c r="R1" s="30" t="s">
        <v>7</v>
      </c>
      <c r="S1" s="30" t="s">
        <v>20</v>
      </c>
      <c r="T1" s="30" t="s">
        <v>23</v>
      </c>
      <c r="U1" s="30" t="s">
        <v>21</v>
      </c>
      <c r="V1" s="29" t="s">
        <v>6</v>
      </c>
      <c r="W1" s="29" t="s">
        <v>9</v>
      </c>
      <c r="X1" s="29"/>
      <c r="Y1" s="29"/>
      <c r="Z1" s="29"/>
      <c r="AA1" s="29"/>
      <c r="AB1" s="29"/>
      <c r="AC1" s="29"/>
      <c r="AD1" s="29"/>
      <c r="AE1" s="29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</row>
    <row r="2" spans="1:42" x14ac:dyDescent="0.25">
      <c r="B2" s="42"/>
      <c r="C2" s="39" t="e" cm="1">
        <f t="array" ref="C2">SUM(LARGE(H2:AA2,{1,2,3}))</f>
        <v>#NUM!</v>
      </c>
      <c r="D2" s="59" t="s">
        <v>435</v>
      </c>
      <c r="E2" s="76" t="s">
        <v>427</v>
      </c>
      <c r="F2" s="76" t="s">
        <v>443</v>
      </c>
      <c r="G2" s="61"/>
      <c r="H2" s="78"/>
      <c r="I2" s="61"/>
      <c r="J2" s="61">
        <v>64.332999999999998</v>
      </c>
      <c r="K2" s="61"/>
      <c r="L2" s="61"/>
    </row>
    <row r="3" spans="1:42" x14ac:dyDescent="0.25">
      <c r="A3" s="4"/>
      <c r="B3" s="21" t="e" cm="1">
        <f t="array" ref="B3">SUM(LARGE(H3:AA3,{1,2,3,4}))</f>
        <v>#NUM!</v>
      </c>
      <c r="C3" s="39" t="e" cm="1">
        <f t="array" ref="C3">SUM(LARGE(H3:AA3,{1,2,3}))</f>
        <v>#NUM!</v>
      </c>
      <c r="D3" s="59" t="s">
        <v>344</v>
      </c>
      <c r="E3" s="76" t="s">
        <v>345</v>
      </c>
      <c r="F3" s="76" t="s">
        <v>361</v>
      </c>
      <c r="G3" s="61"/>
      <c r="H3" s="78">
        <v>65.5</v>
      </c>
      <c r="I3" s="74"/>
      <c r="J3" s="61"/>
      <c r="K3" s="61">
        <v>64.332999999999998</v>
      </c>
      <c r="L3" s="82"/>
      <c r="P3" s="17"/>
      <c r="Q3" s="17"/>
    </row>
    <row r="4" spans="1:42" x14ac:dyDescent="0.25">
      <c r="A4" s="4"/>
      <c r="B4" s="21" t="e" cm="1">
        <f t="array" ref="B4">SUM(LARGE(G4:AA4,{1,2,3,4}))</f>
        <v>#NUM!</v>
      </c>
      <c r="C4" s="39" t="e" cm="1">
        <f t="array" ref="C4">SUM(LARGE(H4:AA4,{1,2,3}))</f>
        <v>#NUM!</v>
      </c>
      <c r="D4" s="59" t="s">
        <v>243</v>
      </c>
      <c r="E4" s="76" t="s">
        <v>60</v>
      </c>
      <c r="F4" s="76" t="s">
        <v>88</v>
      </c>
      <c r="G4" s="61">
        <v>66.667000000000002</v>
      </c>
      <c r="H4" s="78"/>
      <c r="I4" s="61"/>
      <c r="J4" s="74"/>
      <c r="K4" s="74"/>
      <c r="L4" s="61"/>
      <c r="M4" s="17"/>
      <c r="P4" s="17"/>
      <c r="Q4" s="17"/>
      <c r="R4" s="17"/>
      <c r="S4" s="17"/>
      <c r="T4" s="17"/>
    </row>
    <row r="5" spans="1:42" x14ac:dyDescent="0.25">
      <c r="B5" s="21"/>
      <c r="C5" s="39" t="e" cm="1">
        <f t="array" ref="C5">SUM(LARGE(H5:AA5,{1,2,3}))</f>
        <v>#NUM!</v>
      </c>
      <c r="D5" s="59" t="s">
        <v>352</v>
      </c>
      <c r="E5" s="76" t="s">
        <v>353</v>
      </c>
      <c r="F5" s="76" t="s">
        <v>366</v>
      </c>
      <c r="G5" s="61"/>
      <c r="H5" s="78">
        <v>59.167000000000002</v>
      </c>
      <c r="I5" s="61"/>
      <c r="J5" s="61"/>
      <c r="K5" s="61">
        <v>66.5</v>
      </c>
      <c r="L5" s="61"/>
      <c r="R5" s="21"/>
    </row>
    <row r="6" spans="1:42" x14ac:dyDescent="0.25">
      <c r="A6" s="4"/>
      <c r="B6" s="21" t="e" cm="1">
        <f t="array" ref="B6">SUM(LARGE(G6:AA6,{1,2,3,4}))</f>
        <v>#NUM!</v>
      </c>
      <c r="C6" s="39" t="e" cm="1">
        <f t="array" ref="C6">SUM(LARGE(H6:AA6,{1,2,3}))</f>
        <v>#NUM!</v>
      </c>
      <c r="D6" s="59" t="s">
        <v>242</v>
      </c>
      <c r="E6" s="76" t="s">
        <v>86</v>
      </c>
      <c r="F6" s="76" t="s">
        <v>87</v>
      </c>
      <c r="G6" s="61">
        <v>68.25</v>
      </c>
      <c r="H6" s="78"/>
      <c r="I6" s="61">
        <f>212/300*100</f>
        <v>70.666666666666671</v>
      </c>
      <c r="J6" s="61"/>
      <c r="K6" s="61"/>
      <c r="L6" s="61"/>
      <c r="R6" s="21"/>
    </row>
    <row r="7" spans="1:42" x14ac:dyDescent="0.25">
      <c r="B7" s="42"/>
      <c r="C7" s="39" t="e" cm="1">
        <f t="array" ref="C7">SUM(LARGE(H7:AA7,{1,2,3}))</f>
        <v>#NUM!</v>
      </c>
      <c r="D7" s="59" t="s">
        <v>351</v>
      </c>
      <c r="E7" s="76" t="s">
        <v>282</v>
      </c>
      <c r="F7" s="76" t="s">
        <v>365</v>
      </c>
      <c r="G7" s="61"/>
      <c r="H7" s="78">
        <v>59.832999999999998</v>
      </c>
      <c r="I7" s="61"/>
      <c r="J7" s="61"/>
      <c r="K7" s="61"/>
      <c r="L7" s="61"/>
      <c r="Q7" s="21"/>
      <c r="U7" s="33"/>
      <c r="W7" s="12"/>
      <c r="X7" s="3"/>
      <c r="Y7" s="3"/>
      <c r="Z7" s="16"/>
      <c r="AE7" s="10"/>
      <c r="AF7" s="9"/>
      <c r="AG7" s="9"/>
    </row>
    <row r="8" spans="1:42" x14ac:dyDescent="0.25">
      <c r="A8" s="4"/>
      <c r="B8" s="21" t="e" cm="1">
        <f t="array" ref="B8">SUM(LARGE(G8:AA8,{1,2,3,4}))</f>
        <v>#NUM!</v>
      </c>
      <c r="C8" s="39" t="e" cm="1">
        <f t="array" ref="C8">SUM(LARGE(H8:AA8,{1,2,3}))</f>
        <v>#NUM!</v>
      </c>
      <c r="D8" s="59" t="s">
        <v>240</v>
      </c>
      <c r="E8" s="76" t="s">
        <v>82</v>
      </c>
      <c r="F8" s="76" t="s">
        <v>83</v>
      </c>
      <c r="G8" s="61">
        <v>70.417000000000002</v>
      </c>
      <c r="H8" s="78">
        <v>69.332999999999998</v>
      </c>
      <c r="I8" s="61">
        <f>211/300*100</f>
        <v>70.333333333333343</v>
      </c>
      <c r="J8" s="61"/>
      <c r="K8" s="61"/>
      <c r="L8" s="61"/>
      <c r="Q8" s="21"/>
    </row>
    <row r="9" spans="1:42" x14ac:dyDescent="0.25">
      <c r="A9" s="4"/>
      <c r="B9" s="21" t="e" cm="1">
        <f t="array" ref="B9">SUM(LARGE(G9:AA9,{1,2,3,4}))</f>
        <v>#NUM!</v>
      </c>
      <c r="C9" s="39" t="e" cm="1">
        <f t="array" ref="C9">SUM(LARGE(H9:AA9,{1,2,3}))</f>
        <v>#NUM!</v>
      </c>
      <c r="D9" s="59" t="s">
        <v>248</v>
      </c>
      <c r="E9" s="76" t="s">
        <v>97</v>
      </c>
      <c r="F9" s="76" t="s">
        <v>98</v>
      </c>
      <c r="G9" s="61">
        <v>61.332999999999998</v>
      </c>
      <c r="H9" s="78"/>
      <c r="I9" s="61">
        <f>189.5/300*100</f>
        <v>63.166666666666671</v>
      </c>
      <c r="J9" s="61"/>
      <c r="K9" s="82"/>
      <c r="L9" s="61"/>
      <c r="M9" s="34"/>
      <c r="O9" s="34"/>
      <c r="P9" s="34"/>
      <c r="Q9" s="21"/>
      <c r="R9" s="34"/>
      <c r="W9" s="14"/>
      <c r="X9" s="15"/>
      <c r="Y9" s="15"/>
      <c r="Z9" s="11"/>
      <c r="AA9" s="5"/>
      <c r="AB9" s="5"/>
      <c r="AC9" s="5"/>
      <c r="AD9" s="5"/>
      <c r="AE9" s="5"/>
      <c r="AF9" s="9"/>
      <c r="AG9" s="9"/>
    </row>
    <row r="10" spans="1:42" x14ac:dyDescent="0.25">
      <c r="A10" s="4"/>
      <c r="B10" s="21" t="e" cm="1">
        <f t="array" ref="B10">SUM(LARGE(G10:AA10,{1,2,3,4}))</f>
        <v>#NUM!</v>
      </c>
      <c r="C10" s="39" t="e" cm="1">
        <f t="array" ref="C10">SUM(LARGE(H10:AA10,{1,2,3}))</f>
        <v>#NUM!</v>
      </c>
      <c r="D10" s="59" t="s">
        <v>433</v>
      </c>
      <c r="E10" s="76" t="s">
        <v>425</v>
      </c>
      <c r="F10" s="76" t="s">
        <v>441</v>
      </c>
      <c r="G10" s="61"/>
      <c r="H10" s="78"/>
      <c r="I10" s="61"/>
      <c r="J10" s="61">
        <v>67.167000000000002</v>
      </c>
      <c r="K10" s="61"/>
      <c r="L10" s="61"/>
      <c r="W10" s="14"/>
    </row>
    <row r="11" spans="1:42" x14ac:dyDescent="0.25">
      <c r="A11" s="24"/>
      <c r="B11" s="12" t="e" cm="1">
        <f t="array" ref="B11">SUM(LARGE(G11:AA11,{1,2,3,4}))</f>
        <v>#NUM!</v>
      </c>
      <c r="C11" s="39" t="e" cm="1">
        <f t="array" ref="C11">SUM(LARGE(H11:AA11,{1,2,3}))</f>
        <v>#NUM!</v>
      </c>
      <c r="D11" s="59" t="s">
        <v>660</v>
      </c>
      <c r="E11" s="76" t="s">
        <v>661</v>
      </c>
      <c r="F11" s="76" t="s">
        <v>662</v>
      </c>
      <c r="G11" s="61"/>
      <c r="H11" s="78"/>
      <c r="I11" s="61"/>
      <c r="J11" s="61"/>
      <c r="K11" s="61">
        <v>68.832999999999998</v>
      </c>
      <c r="L11" s="61"/>
      <c r="S11" s="17"/>
      <c r="T11" s="17"/>
      <c r="W11" s="12"/>
      <c r="X11" s="15"/>
      <c r="Y11" s="15"/>
      <c r="Z11" s="11"/>
      <c r="AA11" s="5"/>
      <c r="AB11" s="5"/>
      <c r="AC11" s="5"/>
      <c r="AD11" s="5"/>
      <c r="AE11" s="5"/>
    </row>
    <row r="12" spans="1:42" x14ac:dyDescent="0.25">
      <c r="A12" s="4"/>
      <c r="B12" s="12" t="e" cm="1">
        <f t="array" ref="B12">SUM(LARGE(G12:AA12,{1,2,3,4}))</f>
        <v>#NUM!</v>
      </c>
      <c r="C12" s="39" t="e" cm="1">
        <f t="array" ref="C12">SUM(LARGE(H12:AA12,{1,2,3}))</f>
        <v>#NUM!</v>
      </c>
      <c r="D12" s="59" t="s">
        <v>354</v>
      </c>
      <c r="E12" s="76" t="s">
        <v>355</v>
      </c>
      <c r="F12" s="76" t="s">
        <v>367</v>
      </c>
      <c r="G12" s="61"/>
      <c r="H12" s="78">
        <v>55.167000000000002</v>
      </c>
      <c r="I12" s="74"/>
      <c r="J12" s="61">
        <v>55</v>
      </c>
      <c r="K12" s="61"/>
      <c r="L12" s="82"/>
      <c r="O12" s="34"/>
      <c r="Q12" s="17"/>
      <c r="X12" s="15"/>
      <c r="Y12" s="15"/>
      <c r="Z12" s="11"/>
      <c r="AA12" s="5"/>
      <c r="AB12" s="5"/>
      <c r="AC12" s="5"/>
      <c r="AD12" s="5"/>
      <c r="AE12" s="5"/>
      <c r="AF12" s="9"/>
      <c r="AG12" s="9"/>
    </row>
    <row r="13" spans="1:42" x14ac:dyDescent="0.25">
      <c r="B13" s="12" t="e" cm="1">
        <f t="array" ref="B13">SUM(LARGE(G13:AA13,{1,2,3,4}))</f>
        <v>#NUM!</v>
      </c>
      <c r="C13" s="39" t="e" cm="1">
        <f t="array" ref="C13">SUM(LARGE(H13:AA13,{1,2,3}))</f>
        <v>#NUM!</v>
      </c>
      <c r="D13" s="59">
        <v>261</v>
      </c>
      <c r="E13" s="76" t="s">
        <v>595</v>
      </c>
      <c r="F13" s="76" t="s">
        <v>596</v>
      </c>
      <c r="G13" s="61"/>
      <c r="H13" s="78"/>
      <c r="I13" s="61">
        <f>172/300*100</f>
        <v>57.333333333333336</v>
      </c>
      <c r="J13" s="61"/>
      <c r="K13" s="61"/>
      <c r="L13" s="61"/>
      <c r="O13" s="34"/>
      <c r="S13" s="17"/>
      <c r="T13" s="17"/>
      <c r="U13" s="32"/>
      <c r="V13" s="32"/>
    </row>
    <row r="14" spans="1:42" x14ac:dyDescent="0.25">
      <c r="A14" s="4"/>
      <c r="B14" s="12" t="e" cm="1">
        <f t="array" ref="B14">SUM(LARGE(G14:AA14,{1,2,3,4}))</f>
        <v>#NUM!</v>
      </c>
      <c r="C14" s="39" t="e" cm="1">
        <f t="array" ref="C14">SUM(LARGE(H14:AA14,{1,2,3}))</f>
        <v>#NUM!</v>
      </c>
      <c r="D14" s="59" t="s">
        <v>247</v>
      </c>
      <c r="E14" s="76" t="s">
        <v>95</v>
      </c>
      <c r="F14" s="76" t="s">
        <v>96</v>
      </c>
      <c r="G14" s="61">
        <v>61.5</v>
      </c>
      <c r="H14" s="78"/>
      <c r="I14" s="61">
        <f>176.5/300*100</f>
        <v>58.833333333333336</v>
      </c>
      <c r="J14" s="74"/>
      <c r="K14" s="74"/>
      <c r="L14" s="61"/>
      <c r="M14" s="34"/>
      <c r="O14" s="17"/>
      <c r="P14" s="17"/>
      <c r="Q14" s="17"/>
    </row>
    <row r="15" spans="1:42" x14ac:dyDescent="0.25">
      <c r="A15" s="4"/>
      <c r="B15" s="12" t="e" cm="1">
        <f t="array" ref="B15">SUM(LARGE(G15:AA15,{1,2,3,4}))</f>
        <v>#NUM!</v>
      </c>
      <c r="C15" s="39" t="e" cm="1">
        <f t="array" ref="C15">SUM(LARGE(H15:AA15,{1,2,3}))</f>
        <v>#NUM!</v>
      </c>
      <c r="D15" s="59" t="s">
        <v>250</v>
      </c>
      <c r="E15" s="76" t="s">
        <v>101</v>
      </c>
      <c r="F15" s="76" t="s">
        <v>102</v>
      </c>
      <c r="G15" s="61">
        <v>59.5</v>
      </c>
      <c r="H15" s="78"/>
      <c r="I15" s="61">
        <f>188.5/300*100</f>
        <v>62.833333333333329</v>
      </c>
      <c r="J15" s="61"/>
      <c r="K15" s="61"/>
      <c r="L15" s="61"/>
      <c r="M15" s="17"/>
      <c r="P15" s="17"/>
      <c r="Q15" s="17"/>
      <c r="R15" s="17"/>
    </row>
    <row r="16" spans="1:42" x14ac:dyDescent="0.25">
      <c r="A16" s="4"/>
      <c r="B16" s="12" t="e" cm="1">
        <f t="array" ref="B16">SUM(LARGE(G16:AA16,{1,2,3,4}))</f>
        <v>#NUM!</v>
      </c>
      <c r="C16" s="39" t="e" cm="1">
        <f t="array" ref="C16">SUM(LARGE(H16:AA16,{1,2,3}))</f>
        <v>#NUM!</v>
      </c>
      <c r="D16" s="59" t="s">
        <v>340</v>
      </c>
      <c r="E16" s="76" t="s">
        <v>341</v>
      </c>
      <c r="F16" s="76" t="s">
        <v>359</v>
      </c>
      <c r="G16" s="61"/>
      <c r="H16" s="78">
        <v>69.5</v>
      </c>
      <c r="I16" s="61">
        <f>210/300*100</f>
        <v>70</v>
      </c>
      <c r="J16" s="61"/>
      <c r="K16" s="61"/>
      <c r="L16" s="82"/>
    </row>
    <row r="17" spans="1:33" x14ac:dyDescent="0.25">
      <c r="A17" s="24"/>
      <c r="B17" s="12" t="e" cm="1">
        <f t="array" ref="B17">SUM(LARGE(G17:AA17,{1,2,3,4}))</f>
        <v>#NUM!</v>
      </c>
      <c r="C17" s="39" t="e" cm="1">
        <f t="array" ref="C17">SUM(LARGE(H17:AA17,{1,2,3}))</f>
        <v>#NUM!</v>
      </c>
      <c r="D17" s="59">
        <v>737</v>
      </c>
      <c r="E17" s="76" t="s">
        <v>593</v>
      </c>
      <c r="F17" s="76" t="s">
        <v>594</v>
      </c>
      <c r="G17" s="61"/>
      <c r="H17" s="78"/>
      <c r="I17" s="61">
        <f>180.5/300*100</f>
        <v>60.166666666666671</v>
      </c>
      <c r="J17" s="61"/>
      <c r="K17" s="74"/>
      <c r="L17" s="74"/>
      <c r="M17" s="17"/>
      <c r="O17" s="17"/>
      <c r="P17" s="17"/>
      <c r="Q17" s="17"/>
      <c r="R17" s="17"/>
    </row>
    <row r="18" spans="1:33" x14ac:dyDescent="0.25">
      <c r="A18" s="4"/>
      <c r="B18" s="12" t="e" cm="1">
        <f t="array" ref="B18">SUM(LARGE(G18:AA18,{1,2,3,4}))</f>
        <v>#NUM!</v>
      </c>
      <c r="C18" s="39" cm="1">
        <f t="array" ref="C18">SUM(LARGE(H18:AA18,{1,2,3}))</f>
        <v>205.334</v>
      </c>
      <c r="D18" s="59" t="s">
        <v>336</v>
      </c>
      <c r="E18" s="76" t="s">
        <v>337</v>
      </c>
      <c r="F18" s="76" t="s">
        <v>357</v>
      </c>
      <c r="G18" s="61"/>
      <c r="H18" s="78">
        <v>70.667000000000002</v>
      </c>
      <c r="I18" s="61"/>
      <c r="J18" s="61">
        <v>65.167000000000002</v>
      </c>
      <c r="K18" s="61">
        <v>69.5</v>
      </c>
      <c r="L18" s="82"/>
      <c r="M18" s="34"/>
    </row>
    <row r="19" spans="1:33" x14ac:dyDescent="0.25">
      <c r="A19" s="25"/>
      <c r="B19" s="12" t="e" cm="1">
        <f t="array" ref="B19">SUM(LARGE(G19:AA19,{1,2,3,4}))</f>
        <v>#NUM!</v>
      </c>
      <c r="C19" s="39" t="e" cm="1">
        <f t="array" ref="C19">SUM(LARGE(H19:AA19,{1,2,3}))</f>
        <v>#NUM!</v>
      </c>
      <c r="D19" s="59" t="s">
        <v>342</v>
      </c>
      <c r="E19" s="76" t="s">
        <v>343</v>
      </c>
      <c r="F19" s="76" t="s">
        <v>360</v>
      </c>
      <c r="G19" s="61"/>
      <c r="H19" s="78">
        <v>66.5</v>
      </c>
      <c r="I19" s="61"/>
      <c r="J19" s="61"/>
      <c r="K19" s="61">
        <v>67.667000000000002</v>
      </c>
      <c r="L19" s="82"/>
      <c r="M19" s="34"/>
    </row>
    <row r="20" spans="1:33" x14ac:dyDescent="0.25">
      <c r="A20" s="20"/>
      <c r="B20" s="12" t="e" cm="1">
        <f t="array" ref="B20">SUM(LARGE(G20:AA20,{1,2,3,4}))</f>
        <v>#NUM!</v>
      </c>
      <c r="C20" s="39" t="e" cm="1">
        <f t="array" ref="C20">SUM(LARGE(H20:AA20,{1,2,3}))</f>
        <v>#NUM!</v>
      </c>
      <c r="D20" s="59" t="s">
        <v>439</v>
      </c>
      <c r="E20" s="76" t="s">
        <v>431</v>
      </c>
      <c r="F20" s="76" t="s">
        <v>447</v>
      </c>
      <c r="G20" s="61"/>
      <c r="H20" s="78"/>
      <c r="I20" s="61"/>
      <c r="J20" s="61">
        <v>57.832999999999998</v>
      </c>
      <c r="K20" s="61"/>
      <c r="L20" s="61"/>
    </row>
    <row r="21" spans="1:33" x14ac:dyDescent="0.25">
      <c r="A21" s="25"/>
      <c r="C21" s="39" t="e" cm="1">
        <f t="array" ref="C21">SUM(LARGE(H21:AA21,{1,2,3}))</f>
        <v>#NUM!</v>
      </c>
      <c r="D21" s="59" t="s">
        <v>334</v>
      </c>
      <c r="E21" s="76" t="s">
        <v>335</v>
      </c>
      <c r="F21" s="76" t="s">
        <v>356</v>
      </c>
      <c r="G21" s="61"/>
      <c r="H21" s="78">
        <v>72.832999999999998</v>
      </c>
      <c r="I21" s="61"/>
      <c r="J21" s="61"/>
      <c r="K21" s="61">
        <v>65.667000000000002</v>
      </c>
      <c r="L21" s="61"/>
    </row>
    <row r="22" spans="1:33" x14ac:dyDescent="0.25">
      <c r="A22" s="25"/>
      <c r="B22" s="12" t="e" cm="1">
        <f t="array" ref="B22">SUM(LARGE(G22:AA22,{1,2,3,4}))</f>
        <v>#NUM!</v>
      </c>
      <c r="C22" s="39" t="e" cm="1">
        <f t="array" ref="C22">SUM(LARGE(H22:AA22,{1,2,3}))</f>
        <v>#NUM!</v>
      </c>
      <c r="D22" s="59" t="s">
        <v>239</v>
      </c>
      <c r="E22" s="76" t="s">
        <v>80</v>
      </c>
      <c r="F22" s="76" t="s">
        <v>81</v>
      </c>
      <c r="G22" s="61">
        <v>72.75</v>
      </c>
      <c r="H22" s="78"/>
      <c r="I22" s="61"/>
      <c r="J22" s="61"/>
      <c r="K22" s="61"/>
      <c r="L22" s="61"/>
      <c r="S22" s="17"/>
      <c r="T22" s="17"/>
      <c r="U22" s="32"/>
      <c r="V22" s="32"/>
    </row>
    <row r="23" spans="1:33" x14ac:dyDescent="0.25">
      <c r="A23" s="20"/>
      <c r="B23" s="12" t="e" cm="1">
        <f t="array" ref="B23">SUM(LARGE(G23:AA23,{1,2,3,4}))</f>
        <v>#NUM!</v>
      </c>
      <c r="C23" s="39" t="e" cm="1">
        <f t="array" ref="C23">SUM(LARGE(H23:AA23,{1,2,3}))</f>
        <v>#NUM!</v>
      </c>
      <c r="D23" s="59">
        <v>454</v>
      </c>
      <c r="E23" s="76" t="s">
        <v>591</v>
      </c>
      <c r="F23" s="76" t="s">
        <v>592</v>
      </c>
      <c r="G23" s="61"/>
      <c r="H23" s="78"/>
      <c r="I23" s="61">
        <f>181/300*100</f>
        <v>60.333333333333336</v>
      </c>
      <c r="J23" s="61"/>
      <c r="K23" s="61"/>
      <c r="L23" s="61"/>
    </row>
    <row r="24" spans="1:33" x14ac:dyDescent="0.25">
      <c r="A24" s="23"/>
      <c r="B24" s="12" t="e" cm="1">
        <f t="array" ref="B24">SUM(LARGE(G24:AA24,{1,2,3,4}))</f>
        <v>#NUM!</v>
      </c>
      <c r="C24" s="39" t="e" cm="1">
        <f t="array" ref="C24">SUM(LARGE(H24:AA24,{1,2,3}))</f>
        <v>#NUM!</v>
      </c>
      <c r="D24" s="59" t="s">
        <v>436</v>
      </c>
      <c r="E24" s="76" t="s">
        <v>428</v>
      </c>
      <c r="F24" s="76" t="s">
        <v>444</v>
      </c>
      <c r="G24" s="61"/>
      <c r="H24" s="78"/>
      <c r="I24" s="61"/>
      <c r="J24" s="61">
        <v>60.332999999999998</v>
      </c>
      <c r="K24" s="61"/>
      <c r="L24" s="61"/>
      <c r="M24" s="34"/>
      <c r="U24" s="32"/>
      <c r="V24" s="32"/>
      <c r="W24" s="15"/>
      <c r="X24" s="15"/>
      <c r="Y24" s="15"/>
      <c r="Z24" s="11"/>
      <c r="AA24" s="5"/>
      <c r="AB24" s="5"/>
      <c r="AC24" s="5"/>
      <c r="AD24" s="5"/>
      <c r="AE24" s="5"/>
      <c r="AF24" s="9"/>
      <c r="AG24" s="9"/>
    </row>
    <row r="25" spans="1:33" x14ac:dyDescent="0.25">
      <c r="A25" s="25"/>
      <c r="B25" s="12" t="e" cm="1">
        <f t="array" ref="B25">SUM(LARGE(G25:AA25,{1,2,3,4}))</f>
        <v>#NUM!</v>
      </c>
      <c r="C25" s="39" t="e" cm="1">
        <f t="array" ref="C25">SUM(LARGE(H25:AA25,{1,2,3}))</f>
        <v>#NUM!</v>
      </c>
      <c r="D25" s="59" t="s">
        <v>251</v>
      </c>
      <c r="E25" s="76" t="s">
        <v>107</v>
      </c>
      <c r="F25" s="76" t="s">
        <v>108</v>
      </c>
      <c r="G25" s="61">
        <v>47.582999999999998</v>
      </c>
      <c r="H25" s="78"/>
      <c r="I25" s="61">
        <f>176/300*100</f>
        <v>58.666666666666664</v>
      </c>
      <c r="J25" s="61"/>
      <c r="K25" s="61"/>
      <c r="L25" s="61"/>
      <c r="U25" s="33"/>
      <c r="V25" s="33"/>
    </row>
    <row r="26" spans="1:33" x14ac:dyDescent="0.25">
      <c r="A26" s="25"/>
      <c r="B26" s="12" t="e" cm="1">
        <f t="array" ref="B26">SUM(LARGE(G26:AA26,{1,2,3,4}))</f>
        <v>#NUM!</v>
      </c>
      <c r="C26" s="39" t="e" cm="1">
        <f t="array" ref="C26">SUM(LARGE(H26:AA26,{1,2,3}))</f>
        <v>#NUM!</v>
      </c>
      <c r="D26" s="59" t="s">
        <v>249</v>
      </c>
      <c r="E26" s="76" t="s">
        <v>99</v>
      </c>
      <c r="F26" s="76" t="s">
        <v>100</v>
      </c>
      <c r="G26" s="61">
        <v>60.5</v>
      </c>
      <c r="H26" s="78"/>
      <c r="I26" s="61"/>
      <c r="J26" s="61"/>
      <c r="K26" s="61"/>
      <c r="L26" s="61"/>
      <c r="W26" s="12"/>
    </row>
    <row r="27" spans="1:33" x14ac:dyDescent="0.25">
      <c r="A27" s="25"/>
      <c r="B27" s="12" t="e" cm="1">
        <f t="array" ref="B27">SUM(LARGE(G27:AA27,{1,2,3,4}))</f>
        <v>#NUM!</v>
      </c>
      <c r="C27" s="39" cm="1">
        <f t="array" ref="C27">SUM(LARGE(H27:AA27,{1,2,3}))</f>
        <v>192.166</v>
      </c>
      <c r="D27" s="59" t="s">
        <v>346</v>
      </c>
      <c r="E27" s="76" t="s">
        <v>323</v>
      </c>
      <c r="F27" s="76" t="s">
        <v>362</v>
      </c>
      <c r="G27" s="61"/>
      <c r="H27" s="78">
        <v>62.832999999999998</v>
      </c>
      <c r="I27" s="61"/>
      <c r="J27" s="61">
        <v>61</v>
      </c>
      <c r="K27" s="61">
        <v>68.332999999999998</v>
      </c>
      <c r="L27" s="61"/>
      <c r="W27" s="12"/>
    </row>
    <row r="28" spans="1:33" x14ac:dyDescent="0.25">
      <c r="A28" s="20"/>
      <c r="B28" s="12" t="e" cm="1">
        <f t="array" ref="B28">SUM(LARGE(G28:AA28,{1,2,3,4}))</f>
        <v>#NUM!</v>
      </c>
      <c r="C28" s="39" t="e" cm="1">
        <f t="array" ref="C28">SUM(LARGE(H28:AA28,{1,2,3}))</f>
        <v>#NUM!</v>
      </c>
      <c r="D28" s="59" t="s">
        <v>663</v>
      </c>
      <c r="E28" s="76" t="s">
        <v>664</v>
      </c>
      <c r="F28" s="76" t="s">
        <v>665</v>
      </c>
      <c r="G28" s="61"/>
      <c r="H28" s="78"/>
      <c r="I28" s="61"/>
      <c r="J28" s="61"/>
      <c r="K28" s="61">
        <v>65</v>
      </c>
      <c r="L28" s="61"/>
      <c r="M28" s="34"/>
    </row>
    <row r="29" spans="1:33" x14ac:dyDescent="0.25">
      <c r="A29" s="23"/>
      <c r="C29" s="39" t="e" cm="1">
        <f t="array" ref="C29">SUM(LARGE(H29:AA29,{1,2,3}))</f>
        <v>#NUM!</v>
      </c>
      <c r="D29" s="59" t="s">
        <v>440</v>
      </c>
      <c r="E29" s="76" t="s">
        <v>432</v>
      </c>
      <c r="F29" s="76" t="s">
        <v>448</v>
      </c>
      <c r="G29" s="61"/>
      <c r="H29" s="78"/>
      <c r="I29" s="61"/>
      <c r="J29" s="61">
        <v>57.832999999999998</v>
      </c>
      <c r="K29" s="61"/>
      <c r="L29" s="61"/>
    </row>
    <row r="30" spans="1:33" x14ac:dyDescent="0.25">
      <c r="A30" s="23"/>
      <c r="C30" s="39" t="e" cm="1">
        <f t="array" ref="C30">SUM(LARGE(H30:AA30,{1,2,3}))</f>
        <v>#NUM!</v>
      </c>
      <c r="D30" s="59" t="s">
        <v>434</v>
      </c>
      <c r="E30" s="76" t="s">
        <v>426</v>
      </c>
      <c r="F30" s="76" t="s">
        <v>442</v>
      </c>
      <c r="G30" s="61"/>
      <c r="H30" s="78"/>
      <c r="I30" s="61"/>
      <c r="J30" s="61">
        <v>66.5</v>
      </c>
      <c r="K30" s="61"/>
      <c r="L30" s="61"/>
    </row>
    <row r="31" spans="1:33" x14ac:dyDescent="0.25">
      <c r="A31" s="25"/>
      <c r="B31" s="12" t="e" cm="1">
        <f t="array" ref="B31">SUM(LARGE(H31:AA31,{1,2,3,4}))</f>
        <v>#NUM!</v>
      </c>
      <c r="C31" s="39" t="e" cm="1">
        <f t="array" ref="C31">SUM(LARGE(H31:AA31,{1,2,3}))</f>
        <v>#NUM!</v>
      </c>
      <c r="D31" s="59" t="s">
        <v>244</v>
      </c>
      <c r="E31" s="76" t="s">
        <v>89</v>
      </c>
      <c r="F31" s="76" t="s">
        <v>90</v>
      </c>
      <c r="G31" s="61">
        <v>65.75</v>
      </c>
      <c r="H31" s="78"/>
      <c r="I31" s="61"/>
      <c r="J31" s="61"/>
      <c r="K31" s="61"/>
      <c r="L31" s="61"/>
    </row>
    <row r="32" spans="1:33" x14ac:dyDescent="0.25">
      <c r="A32" s="25"/>
      <c r="B32" s="12" t="e" cm="1">
        <f t="array" ref="B32">SUM(LARGE(G32:AA32,{1,2,3,4}))</f>
        <v>#NUM!</v>
      </c>
      <c r="C32" s="39" t="e" cm="1">
        <f t="array" ref="C32">SUM(LARGE(H32:AA32,{1,2,3}))</f>
        <v>#NUM!</v>
      </c>
      <c r="D32" s="59" t="s">
        <v>669</v>
      </c>
      <c r="E32" s="76" t="s">
        <v>670</v>
      </c>
      <c r="F32" s="76" t="s">
        <v>671</v>
      </c>
      <c r="G32" s="61"/>
      <c r="H32" s="78"/>
      <c r="I32" s="61"/>
      <c r="J32" s="61"/>
      <c r="K32" s="61">
        <v>64.332999999999998</v>
      </c>
      <c r="L32" s="74"/>
      <c r="M32" s="34"/>
      <c r="O32" s="34"/>
      <c r="P32" s="17"/>
      <c r="Q32" s="17"/>
      <c r="R32" s="17"/>
    </row>
    <row r="33" spans="1:23" x14ac:dyDescent="0.25">
      <c r="A33" s="23"/>
      <c r="C33" s="39" t="e" cm="1">
        <f t="array" ref="C33">SUM(LARGE(H33:AA33,{1,2,3}))</f>
        <v>#NUM!</v>
      </c>
      <c r="D33" s="59" t="s">
        <v>438</v>
      </c>
      <c r="E33" s="76" t="s">
        <v>430</v>
      </c>
      <c r="F33" s="76" t="s">
        <v>446</v>
      </c>
      <c r="G33" s="61"/>
      <c r="H33" s="78"/>
      <c r="I33" s="61"/>
      <c r="J33" s="61">
        <v>58.667000000000002</v>
      </c>
      <c r="K33" s="61"/>
      <c r="L33" s="61"/>
    </row>
    <row r="34" spans="1:23" x14ac:dyDescent="0.25">
      <c r="A34" s="23"/>
      <c r="C34" s="39" t="e" cm="1">
        <f t="array" ref="C34">SUM(LARGE(H34:AA34,{1,2,3}))</f>
        <v>#NUM!</v>
      </c>
      <c r="D34" s="59" t="s">
        <v>666</v>
      </c>
      <c r="E34" s="76" t="s">
        <v>667</v>
      </c>
      <c r="F34" s="76" t="s">
        <v>668</v>
      </c>
      <c r="G34" s="61"/>
      <c r="H34" s="78"/>
      <c r="I34" s="61"/>
      <c r="J34" s="61"/>
      <c r="K34" s="61">
        <v>64.5</v>
      </c>
      <c r="L34" s="61"/>
    </row>
    <row r="35" spans="1:23" x14ac:dyDescent="0.25">
      <c r="A35" s="25"/>
      <c r="B35" s="12" t="e" cm="1">
        <f t="array" ref="B35">SUM(LARGE(H35:AA35,{1,2,3,4}))</f>
        <v>#NUM!</v>
      </c>
      <c r="C35" s="39" t="e" cm="1">
        <f t="array" ref="C35">SUM(LARGE(H35:AA35,{1,2,3}))</f>
        <v>#NUM!</v>
      </c>
      <c r="D35" s="59" t="s">
        <v>437</v>
      </c>
      <c r="E35" s="76" t="s">
        <v>429</v>
      </c>
      <c r="F35" s="76" t="s">
        <v>445</v>
      </c>
      <c r="G35" s="61"/>
      <c r="H35" s="78"/>
      <c r="I35" s="61"/>
      <c r="J35" s="61">
        <v>59.167000000000002</v>
      </c>
      <c r="K35" s="74"/>
      <c r="L35" s="74"/>
      <c r="M35" s="17"/>
      <c r="O35" s="17"/>
      <c r="P35" s="17"/>
      <c r="R35" s="17"/>
      <c r="U35" s="32"/>
      <c r="V35" s="32"/>
      <c r="W35" s="12"/>
    </row>
    <row r="36" spans="1:23" x14ac:dyDescent="0.25">
      <c r="A36" s="25"/>
      <c r="B36" s="12" t="e" cm="1">
        <f t="array" ref="B36">SUM(LARGE(G36:AA36,{1,2,3,4}))</f>
        <v>#NUM!</v>
      </c>
      <c r="C36" s="39" t="e" cm="1">
        <f t="array" ref="C36">SUM(LARGE(H36:AA36,{1,2,3}))</f>
        <v>#NUM!</v>
      </c>
      <c r="D36" s="59" t="s">
        <v>338</v>
      </c>
      <c r="E36" s="76" t="s">
        <v>339</v>
      </c>
      <c r="F36" s="76" t="s">
        <v>358</v>
      </c>
      <c r="G36" s="61"/>
      <c r="H36" s="78">
        <v>69.832999999999998</v>
      </c>
      <c r="I36" s="61"/>
      <c r="J36" s="61"/>
      <c r="K36" s="61">
        <v>68</v>
      </c>
      <c r="L36" s="82"/>
      <c r="M36" s="34"/>
    </row>
    <row r="37" spans="1:23" x14ac:dyDescent="0.25">
      <c r="A37" s="25"/>
      <c r="B37" s="12"/>
      <c r="C37" s="39" t="e" cm="1">
        <f t="array" ref="C37">SUM(LARGE(H37:AA37,{1,2,3}))</f>
        <v>#NUM!</v>
      </c>
      <c r="D37" s="59" t="s">
        <v>246</v>
      </c>
      <c r="E37" s="76" t="s">
        <v>93</v>
      </c>
      <c r="F37" s="76" t="s">
        <v>94</v>
      </c>
      <c r="G37" s="61">
        <v>62.082999999999998</v>
      </c>
      <c r="H37" s="78"/>
      <c r="I37" s="61">
        <f>194.5/300*100</f>
        <v>64.833333333333329</v>
      </c>
      <c r="J37" s="61"/>
      <c r="K37" s="61"/>
      <c r="L37" s="61"/>
    </row>
    <row r="38" spans="1:23" x14ac:dyDescent="0.25">
      <c r="A38" s="20"/>
      <c r="B38" s="12" t="e" cm="1">
        <f t="array" ref="B38">SUM(LARGE(G38:AA38,{1,2,3,4}))</f>
        <v>#NUM!</v>
      </c>
      <c r="C38" s="39" t="e" cm="1">
        <f t="array" ref="C38">SUM(LARGE(H38:AA38,{1,2,3}))</f>
        <v>#NUM!</v>
      </c>
      <c r="D38" s="59" t="s">
        <v>657</v>
      </c>
      <c r="E38" s="76" t="s">
        <v>658</v>
      </c>
      <c r="F38" s="76" t="s">
        <v>659</v>
      </c>
      <c r="G38" s="61"/>
      <c r="H38" s="78"/>
      <c r="I38" s="61"/>
      <c r="J38" s="61"/>
      <c r="K38" s="61">
        <v>70.167000000000002</v>
      </c>
      <c r="L38" s="61"/>
      <c r="W38" s="12"/>
    </row>
    <row r="39" spans="1:23" x14ac:dyDescent="0.25">
      <c r="A39" s="4"/>
      <c r="B39" s="12" t="e" cm="1">
        <f t="array" ref="B39">SUM(LARGE(G39:AA39,{1,2,3,4}))</f>
        <v>#NUM!</v>
      </c>
      <c r="C39" s="39" t="e" cm="1">
        <f t="array" ref="C39">SUM(LARGE(H39:AA39,{1,2,3}))</f>
        <v>#NUM!</v>
      </c>
      <c r="D39" s="59" t="s">
        <v>253</v>
      </c>
      <c r="E39" s="76" t="s">
        <v>103</v>
      </c>
      <c r="F39" s="76" t="s">
        <v>104</v>
      </c>
      <c r="G39" s="61">
        <v>55.667000000000002</v>
      </c>
      <c r="H39" s="78"/>
      <c r="I39" s="61"/>
      <c r="J39" s="61"/>
      <c r="K39" s="61"/>
      <c r="L39" s="82"/>
      <c r="M39" s="34"/>
    </row>
    <row r="40" spans="1:23" x14ac:dyDescent="0.25">
      <c r="A40" s="4"/>
      <c r="B40" s="12" t="e" cm="1">
        <f t="array" ref="B40">SUM(LARGE(G40:AA40,{1,2,3,4}))</f>
        <v>#NUM!</v>
      </c>
      <c r="C40" s="39" cm="1">
        <f t="array" ref="C40">SUM(LARGE(H40:AA40,{1,2,3}))</f>
        <v>195.334</v>
      </c>
      <c r="D40" s="59" t="s">
        <v>349</v>
      </c>
      <c r="E40" s="76" t="s">
        <v>350</v>
      </c>
      <c r="F40" s="76" t="s">
        <v>364</v>
      </c>
      <c r="G40" s="61"/>
      <c r="H40" s="78">
        <v>60</v>
      </c>
      <c r="I40" s="61"/>
      <c r="J40" s="61">
        <v>66.667000000000002</v>
      </c>
      <c r="K40" s="61">
        <v>68.667000000000002</v>
      </c>
      <c r="L40" s="82"/>
      <c r="M40" s="34"/>
      <c r="W40" s="12"/>
    </row>
    <row r="41" spans="1:23" x14ac:dyDescent="0.25">
      <c r="A41" s="4"/>
      <c r="B41" s="12" t="e" cm="1">
        <f t="array" ref="B41">SUM(LARGE(G41:AA41,{1,2,3,4}))</f>
        <v>#NUM!</v>
      </c>
      <c r="C41" s="39" t="e" cm="1">
        <f t="array" ref="C41">SUM(LARGE(H41:AA41,{1,2,3}))</f>
        <v>#NUM!</v>
      </c>
      <c r="D41" s="59" t="s">
        <v>245</v>
      </c>
      <c r="E41" s="76" t="s">
        <v>91</v>
      </c>
      <c r="F41" s="76" t="s">
        <v>92</v>
      </c>
      <c r="G41" s="61">
        <v>63.082999999999998</v>
      </c>
      <c r="H41" s="78"/>
      <c r="I41" s="61">
        <f>197/300*100</f>
        <v>65.666666666666657</v>
      </c>
      <c r="J41" s="61"/>
      <c r="K41" s="61"/>
      <c r="L41" s="61"/>
      <c r="M41" s="17"/>
      <c r="P41" s="17"/>
      <c r="R41" s="17"/>
    </row>
    <row r="42" spans="1:23" x14ac:dyDescent="0.25">
      <c r="A42" s="4"/>
      <c r="B42" s="12" t="e" cm="1">
        <f t="array" ref="B42">SUM(LARGE(G42:AA42,{1,2,3,4}))</f>
        <v>#NUM!</v>
      </c>
      <c r="C42" s="39" t="e" cm="1">
        <f t="array" ref="C42">SUM(LARGE(H42:AA42,{1,2,3}))</f>
        <v>#NUM!</v>
      </c>
      <c r="D42" s="59" t="s">
        <v>241</v>
      </c>
      <c r="E42" s="76" t="s">
        <v>84</v>
      </c>
      <c r="F42" s="76" t="s">
        <v>85</v>
      </c>
      <c r="G42" s="61">
        <v>68.75</v>
      </c>
      <c r="H42" s="78"/>
      <c r="I42" s="61"/>
      <c r="J42" s="61"/>
      <c r="K42" s="61"/>
      <c r="L42" s="61"/>
    </row>
    <row r="43" spans="1:23" x14ac:dyDescent="0.25">
      <c r="B43" s="12" t="e" cm="1">
        <f t="array" ref="B43">SUM(LARGE(G43:AA43,{1,2,3,4}))</f>
        <v>#NUM!</v>
      </c>
      <c r="C43" s="39" t="e" cm="1">
        <f t="array" ref="C43">SUM(LARGE(H43:AA43,{1,2,3}))</f>
        <v>#NUM!</v>
      </c>
      <c r="D43" s="59">
        <v>498</v>
      </c>
      <c r="E43" s="76" t="s">
        <v>597</v>
      </c>
      <c r="F43" s="76" t="s">
        <v>598</v>
      </c>
      <c r="G43" s="61"/>
      <c r="H43" s="78"/>
      <c r="I43" s="61">
        <f>167.5/300*100</f>
        <v>55.833333333333336</v>
      </c>
      <c r="J43" s="61"/>
      <c r="K43" s="61"/>
      <c r="L43" s="61"/>
      <c r="M43" s="34"/>
      <c r="S43" s="17"/>
      <c r="T43" s="17"/>
      <c r="U43" s="32"/>
      <c r="V43" s="32"/>
    </row>
    <row r="44" spans="1:23" x14ac:dyDescent="0.25">
      <c r="A44" s="4"/>
      <c r="B44" s="21" t="e" cm="1">
        <f t="array" ref="B44">SUM(LARGE(G44:AA44,{1,2,3,4}))</f>
        <v>#NUM!</v>
      </c>
      <c r="C44" s="39" t="e" cm="1">
        <f t="array" ref="C44">SUM(LARGE(H44:AA44,{1,2,3}))</f>
        <v>#NUM!</v>
      </c>
      <c r="D44" s="59" t="s">
        <v>347</v>
      </c>
      <c r="E44" s="76" t="s">
        <v>348</v>
      </c>
      <c r="F44" s="76" t="s">
        <v>363</v>
      </c>
      <c r="G44" s="61"/>
      <c r="H44" s="78">
        <v>60.167000000000002</v>
      </c>
      <c r="I44" s="61"/>
      <c r="J44" s="61"/>
      <c r="K44" s="61">
        <v>64.5</v>
      </c>
      <c r="L44" s="61"/>
      <c r="M44" s="34"/>
      <c r="Q44" s="21"/>
    </row>
    <row r="45" spans="1:23" x14ac:dyDescent="0.25">
      <c r="B45" s="21" t="e" cm="1">
        <f t="array" ref="B45">SUM(LARGE(G45:AA45,{1,2,3,4}))</f>
        <v>#NUM!</v>
      </c>
      <c r="C45" s="39" t="e" cm="1">
        <f t="array" ref="C45">SUM(LARGE(H45:AA45,{1,2,3}))</f>
        <v>#NUM!</v>
      </c>
      <c r="D45" s="59">
        <v>11</v>
      </c>
      <c r="E45" s="76" t="s">
        <v>589</v>
      </c>
      <c r="F45" s="76" t="s">
        <v>590</v>
      </c>
      <c r="G45" s="61"/>
      <c r="H45" s="78"/>
      <c r="I45" s="61">
        <f>193/300*100</f>
        <v>64.333333333333329</v>
      </c>
      <c r="J45" s="61"/>
      <c r="K45" s="61"/>
      <c r="L45" s="61"/>
      <c r="O45" s="34"/>
    </row>
    <row r="46" spans="1:23" x14ac:dyDescent="0.25">
      <c r="A46" s="4"/>
      <c r="B46" s="21" t="e" cm="1">
        <f t="array" ref="B46">SUM(LARGE(G46:AA46,{1,2,3,4}))</f>
        <v>#NUM!</v>
      </c>
      <c r="C46" s="39" t="e" cm="1">
        <f t="array" ref="C46">SUM(LARGE(H46:AA46,{1,2,3}))</f>
        <v>#NUM!</v>
      </c>
      <c r="D46" s="59" t="s">
        <v>252</v>
      </c>
      <c r="E46" s="76" t="s">
        <v>105</v>
      </c>
      <c r="F46" s="76" t="s">
        <v>106</v>
      </c>
      <c r="G46" s="61">
        <v>56.75</v>
      </c>
      <c r="H46" s="78"/>
      <c r="I46" s="61"/>
      <c r="J46" s="61"/>
      <c r="K46" s="61"/>
      <c r="L46" s="61"/>
      <c r="M46" s="34"/>
      <c r="Q46" s="21"/>
      <c r="U46" s="33"/>
      <c r="V46" s="33"/>
    </row>
    <row r="47" spans="1:23" x14ac:dyDescent="0.25">
      <c r="A47" s="25"/>
      <c r="B47" s="21"/>
      <c r="C47" s="39" t="e" cm="1">
        <f t="array" ref="C47">SUM(LARGE(H47:AA47,{1,2,3}))</f>
        <v>#NUM!</v>
      </c>
      <c r="D47" s="76"/>
      <c r="E47" s="76"/>
      <c r="F47" s="76"/>
      <c r="G47" s="61"/>
      <c r="H47" s="74"/>
      <c r="I47" s="61"/>
      <c r="J47" s="61"/>
      <c r="K47" s="61"/>
      <c r="L47" s="61"/>
      <c r="V47" s="21"/>
    </row>
    <row r="48" spans="1:23" x14ac:dyDescent="0.25">
      <c r="A48" s="25"/>
      <c r="B48" s="21" t="e" cm="1">
        <f t="array" ref="B48">SUM(LARGE(H48:AA48,{1,2,3,4}))</f>
        <v>#NUM!</v>
      </c>
      <c r="C48" s="39" t="e" cm="1">
        <f t="array" ref="C48">SUM(LARGE(H48:AA48,{1,2,3}))</f>
        <v>#NUM!</v>
      </c>
      <c r="D48" s="35"/>
      <c r="E48" s="35"/>
      <c r="F48" s="35"/>
      <c r="H48" s="17"/>
      <c r="K48" s="17"/>
      <c r="L48" s="17"/>
      <c r="M48" s="17"/>
      <c r="O48" s="17"/>
      <c r="P48" s="17"/>
      <c r="R48" s="17"/>
      <c r="V48" s="21"/>
    </row>
    <row r="49" spans="1:40" x14ac:dyDescent="0.25">
      <c r="A49" s="24"/>
      <c r="B49" s="21" t="e" cm="1">
        <f t="array" ref="B49">SUM(LARGE(G49:AA49,{1,2,3,4}))</f>
        <v>#NUM!</v>
      </c>
      <c r="C49" s="39" t="e" cm="1">
        <f t="array" ref="C49">SUM(LARGE(H49:AA49,{1,2,3}))</f>
        <v>#NUM!</v>
      </c>
      <c r="D49" s="35"/>
      <c r="E49" s="35"/>
      <c r="F49" s="35"/>
      <c r="H49" s="17"/>
      <c r="M49" s="50"/>
    </row>
    <row r="50" spans="1:40" x14ac:dyDescent="0.25">
      <c r="B50" s="21" t="e" cm="1">
        <f t="array" ref="B50">SUM(LARGE(G50:AA50,{1,2,3,4}))</f>
        <v>#NUM!</v>
      </c>
      <c r="C50" s="39" t="e" cm="1">
        <f t="array" ref="C50">SUM(LARGE(H50:AA50,{1,2,3}))</f>
        <v>#NUM!</v>
      </c>
      <c r="D50" s="35"/>
      <c r="E50" s="35"/>
      <c r="F50" s="35"/>
      <c r="H50" s="17"/>
      <c r="O50" s="36"/>
      <c r="P50" s="21"/>
    </row>
    <row r="51" spans="1:40" s="25" customFormat="1" x14ac:dyDescent="0.25">
      <c r="A51" s="20"/>
      <c r="B51" s="21" t="e" cm="1">
        <f t="array" ref="B51">SUM(LARGE(G51:AA51,{1,2,3,4}))</f>
        <v>#NUM!</v>
      </c>
      <c r="C51" s="39" t="e" cm="1">
        <f t="array" ref="C51">SUM(LARGE(H51:AA51,{1,2,3}))</f>
        <v>#NUM!</v>
      </c>
      <c r="D51" s="35"/>
      <c r="E51" s="35"/>
      <c r="F51" s="35"/>
      <c r="G51" s="12"/>
      <c r="H51" s="17"/>
      <c r="I51" s="12"/>
      <c r="J51" s="12"/>
      <c r="K51" s="52"/>
      <c r="L51" s="21"/>
      <c r="M51" s="37"/>
      <c r="N51" s="12"/>
      <c r="O51" s="37"/>
      <c r="P51" s="37"/>
      <c r="Q51" s="51"/>
      <c r="R51" s="37"/>
      <c r="S51" s="21"/>
      <c r="T51" s="21"/>
      <c r="U51" s="21"/>
      <c r="V51" s="21"/>
      <c r="W51" s="22"/>
      <c r="X51" s="22"/>
      <c r="Y51" s="22"/>
      <c r="Z51" s="26"/>
      <c r="AA51" s="26"/>
      <c r="AB51" s="26"/>
      <c r="AC51" s="26"/>
      <c r="AD51" s="26"/>
      <c r="AE51" s="26"/>
      <c r="AF51" s="22"/>
      <c r="AG51" s="22"/>
      <c r="AH51" s="22"/>
      <c r="AI51" s="23"/>
      <c r="AJ51" s="26"/>
      <c r="AK51" s="22"/>
      <c r="AL51" s="22"/>
      <c r="AM51" s="22"/>
      <c r="AN51" s="23"/>
    </row>
    <row r="52" spans="1:40" x14ac:dyDescent="0.25">
      <c r="B52" s="42"/>
      <c r="C52" s="39" t="e" cm="1">
        <f t="array" ref="C52">SUM(LARGE(H52:AA52,{1,2,3}))</f>
        <v>#NUM!</v>
      </c>
      <c r="D52" s="35"/>
      <c r="E52" s="35"/>
      <c r="F52" s="35"/>
      <c r="H52" s="17"/>
      <c r="L52" s="21"/>
      <c r="M52" s="21"/>
      <c r="T52" s="44"/>
      <c r="U52" s="21"/>
      <c r="V52" s="21"/>
    </row>
    <row r="53" spans="1:40" x14ac:dyDescent="0.25">
      <c r="B53" s="21" t="e" cm="1">
        <f t="array" ref="B53">SUM(LARGE(G53:AA53,{1,2,3,4}))</f>
        <v>#NUM!</v>
      </c>
      <c r="C53" s="39" t="e" cm="1">
        <f t="array" ref="C53">SUM(LARGE(H53:AA53,{1,2,3}))</f>
        <v>#NUM!</v>
      </c>
      <c r="D53" s="35"/>
      <c r="E53" s="35"/>
      <c r="F53" s="35"/>
      <c r="H53" s="17"/>
      <c r="M53" s="21"/>
      <c r="O53" s="34"/>
    </row>
    <row r="54" spans="1:40" x14ac:dyDescent="0.25">
      <c r="A54" s="4"/>
      <c r="B54" s="21"/>
      <c r="C54" s="39" t="e" cm="1">
        <f t="array" ref="C54">SUM(LARGE(H54:AA54,{1,2,3}))</f>
        <v>#NUM!</v>
      </c>
      <c r="D54" s="35"/>
      <c r="E54" s="35"/>
      <c r="F54" s="35"/>
      <c r="H54" s="17"/>
      <c r="M54" s="21"/>
    </row>
  </sheetData>
  <sortState xmlns:xlrd2="http://schemas.microsoft.com/office/spreadsheetml/2017/richdata2" ref="A2:AP54">
    <sortCondition ref="E2:E54"/>
  </sortState>
  <pageMargins left="0.25" right="0.25" top="0.75" bottom="0.75" header="0.3" footer="0.3"/>
  <pageSetup paperSize="9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8842C-A321-4953-AA9E-31434089748A}">
  <dimension ref="A1:AP36"/>
  <sheetViews>
    <sheetView workbookViewId="0">
      <selection activeCell="H24" sqref="H24"/>
    </sheetView>
  </sheetViews>
  <sheetFormatPr defaultColWidth="9.140625" defaultRowHeight="15" x14ac:dyDescent="0.25"/>
  <cols>
    <col min="1" max="1" width="10" style="3" customWidth="1"/>
    <col min="2" max="2" width="8.85546875" style="14" hidden="1" customWidth="1"/>
    <col min="3" max="3" width="8.85546875" style="14" customWidth="1"/>
    <col min="4" max="4" width="11" style="3" customWidth="1"/>
    <col min="5" max="5" width="28.5703125" style="6" customWidth="1"/>
    <col min="6" max="6" width="27.85546875" style="7" customWidth="1"/>
    <col min="7" max="7" width="11.85546875" style="12" customWidth="1"/>
    <col min="8" max="20" width="11.28515625" style="12" customWidth="1"/>
    <col min="21" max="22" width="9" style="12" customWidth="1"/>
    <col min="23" max="23" width="11.5703125" style="1" customWidth="1"/>
    <col min="24" max="24" width="8.85546875" style="1" customWidth="1"/>
    <col min="25" max="25" width="6" style="1" customWidth="1"/>
    <col min="26" max="26" width="8" style="2" customWidth="1"/>
    <col min="27" max="27" width="7.28515625" style="2" customWidth="1"/>
    <col min="28" max="28" width="5.85546875" style="2" customWidth="1"/>
    <col min="29" max="29" width="7.140625" style="2" customWidth="1"/>
    <col min="30" max="30" width="7.7109375" style="2" customWidth="1"/>
    <col min="31" max="31" width="7.140625" style="2" customWidth="1"/>
    <col min="32" max="32" width="8" style="1" customWidth="1"/>
    <col min="33" max="33" width="8.85546875" style="1" customWidth="1"/>
    <col min="34" max="34" width="6" style="1" customWidth="1"/>
    <col min="35" max="35" width="6.42578125" style="3" customWidth="1"/>
    <col min="36" max="36" width="7.140625" style="2" customWidth="1"/>
    <col min="37" max="37" width="7.140625" style="1" customWidth="1"/>
    <col min="38" max="38" width="6.28515625" style="1" customWidth="1"/>
    <col min="39" max="39" width="10.5703125" style="1" customWidth="1"/>
    <col min="40" max="40" width="7.140625" style="3" customWidth="1"/>
    <col min="41" max="41" width="7.140625" style="4" customWidth="1"/>
    <col min="42" max="42" width="18.5703125" style="4" customWidth="1"/>
    <col min="43" max="16384" width="9.140625" style="4"/>
  </cols>
  <sheetData>
    <row r="1" spans="1:42" ht="24" x14ac:dyDescent="0.25">
      <c r="A1" s="28" t="s">
        <v>3</v>
      </c>
      <c r="B1" s="18" t="s">
        <v>2</v>
      </c>
      <c r="C1" s="19" t="s">
        <v>5</v>
      </c>
      <c r="D1" s="27" t="s">
        <v>0</v>
      </c>
      <c r="E1" s="54" t="s">
        <v>4</v>
      </c>
      <c r="F1" s="54" t="s">
        <v>1</v>
      </c>
      <c r="G1" s="55" t="s">
        <v>13</v>
      </c>
      <c r="H1" s="55" t="s">
        <v>14</v>
      </c>
      <c r="I1" s="30" t="s">
        <v>15</v>
      </c>
      <c r="J1" s="30" t="s">
        <v>12</v>
      </c>
      <c r="K1" s="30" t="s">
        <v>22</v>
      </c>
      <c r="L1" s="30" t="s">
        <v>16</v>
      </c>
      <c r="M1" s="30" t="s">
        <v>8</v>
      </c>
      <c r="N1" s="41" t="s">
        <v>17</v>
      </c>
      <c r="O1" s="30" t="s">
        <v>10</v>
      </c>
      <c r="P1" s="30" t="s">
        <v>18</v>
      </c>
      <c r="Q1" s="30" t="s">
        <v>19</v>
      </c>
      <c r="R1" s="30" t="s">
        <v>7</v>
      </c>
      <c r="S1" s="30" t="s">
        <v>20</v>
      </c>
      <c r="T1" s="30" t="s">
        <v>23</v>
      </c>
      <c r="U1" s="30" t="s">
        <v>21</v>
      </c>
      <c r="V1" s="29" t="s">
        <v>6</v>
      </c>
      <c r="W1" s="29" t="s">
        <v>9</v>
      </c>
      <c r="X1" s="29"/>
      <c r="Y1" s="29"/>
      <c r="Z1" s="29"/>
      <c r="AA1" s="29"/>
      <c r="AB1" s="29"/>
      <c r="AC1" s="29"/>
      <c r="AD1" s="29"/>
      <c r="AE1" s="29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</row>
    <row r="2" spans="1:42" x14ac:dyDescent="0.25">
      <c r="A2" s="25"/>
      <c r="B2" s="21" t="e" cm="1">
        <f t="array" ref="B2">SUM(LARGE(G2:AA2,{1,2,3,4}))</f>
        <v>#NUM!</v>
      </c>
      <c r="C2" s="39" t="e" cm="1">
        <f t="array" ref="C2">SUM(LARGE(H2:AA2,{1,2,3}))</f>
        <v>#NUM!</v>
      </c>
      <c r="D2" t="s">
        <v>238</v>
      </c>
      <c r="E2" s="56" t="s">
        <v>52</v>
      </c>
      <c r="F2" s="56" t="s">
        <v>111</v>
      </c>
      <c r="G2" s="57">
        <v>55.082999999999998</v>
      </c>
      <c r="H2" s="48"/>
      <c r="I2" s="46">
        <f>173.5/300*100</f>
        <v>57.833333333333336</v>
      </c>
      <c r="L2" s="36"/>
      <c r="P2" s="21"/>
      <c r="R2" s="21"/>
    </row>
    <row r="3" spans="1:42" x14ac:dyDescent="0.25">
      <c r="A3" s="25"/>
      <c r="B3" s="21" t="e" cm="1">
        <f t="array" ref="B3">SUM(LARGE(G3:AA3,{1,2,3,4}))</f>
        <v>#NUM!</v>
      </c>
      <c r="C3" s="39" t="e" cm="1">
        <f t="array" ref="C3">SUM(LARGE(G3:AA3,{1,2,3}))</f>
        <v>#NUM!</v>
      </c>
      <c r="D3">
        <v>719</v>
      </c>
      <c r="E3" s="56" t="s">
        <v>541</v>
      </c>
      <c r="F3" s="56" t="s">
        <v>583</v>
      </c>
      <c r="G3" s="57"/>
      <c r="H3" s="48"/>
      <c r="I3" s="46">
        <f>192.5/300*100</f>
        <v>64.166666666666671</v>
      </c>
      <c r="L3" s="36"/>
      <c r="P3" s="21"/>
      <c r="Q3" s="21"/>
    </row>
    <row r="4" spans="1:42" x14ac:dyDescent="0.25">
      <c r="A4" s="25"/>
      <c r="B4" s="21" t="e" cm="1">
        <f t="array" ref="B4">SUM(LARGE(H4:AA4,{1,2,3,4}))</f>
        <v>#NUM!</v>
      </c>
      <c r="C4" s="39" t="e" cm="1">
        <f t="array" ref="C4">SUM(LARGE(H4:AA4,{1,2,3}))</f>
        <v>#NUM!</v>
      </c>
      <c r="D4">
        <v>176</v>
      </c>
      <c r="E4" s="56" t="s">
        <v>585</v>
      </c>
      <c r="F4" s="56" t="s">
        <v>586</v>
      </c>
      <c r="G4" s="57"/>
      <c r="H4" s="48"/>
      <c r="I4" s="46">
        <f>181.5/300*100</f>
        <v>60.5</v>
      </c>
      <c r="L4" s="21"/>
      <c r="P4" s="21"/>
      <c r="Q4" s="21"/>
      <c r="U4" s="13"/>
      <c r="V4" s="13"/>
    </row>
    <row r="5" spans="1:42" x14ac:dyDescent="0.25">
      <c r="A5" s="25"/>
      <c r="B5" s="21"/>
      <c r="C5" s="39" t="e" cm="1">
        <f t="array" ref="C5">SUM(LARGE(G5:AA5,{1,2,3}))</f>
        <v>#NUM!</v>
      </c>
      <c r="D5">
        <v>823</v>
      </c>
      <c r="E5" s="56" t="s">
        <v>587</v>
      </c>
      <c r="F5" s="56" t="s">
        <v>588</v>
      </c>
      <c r="G5" s="57"/>
      <c r="H5" s="48"/>
      <c r="I5" s="12">
        <f>177/300*100</f>
        <v>59</v>
      </c>
      <c r="L5" s="36"/>
      <c r="O5" s="34"/>
      <c r="P5" s="21"/>
      <c r="Q5" s="21"/>
    </row>
    <row r="6" spans="1:42" x14ac:dyDescent="0.25">
      <c r="A6" s="25"/>
      <c r="B6" s="21" t="e" cm="1">
        <f t="array" ref="B6">SUM(LARGE(G6:AA6,{1,2,3,4}))</f>
        <v>#NUM!</v>
      </c>
      <c r="C6" s="39" t="e" cm="1">
        <f t="array" ref="C6">SUM(LARGE(G6:AA6,{1,2,3}))</f>
        <v>#NUM!</v>
      </c>
      <c r="D6" t="s">
        <v>374</v>
      </c>
      <c r="E6" s="56" t="s">
        <v>375</v>
      </c>
      <c r="F6" s="56" t="s">
        <v>384</v>
      </c>
      <c r="G6" s="57"/>
      <c r="H6" s="48">
        <v>62.667000000000002</v>
      </c>
      <c r="K6" s="57"/>
      <c r="L6" s="36"/>
      <c r="M6" s="17"/>
      <c r="N6" s="17"/>
      <c r="O6" s="17"/>
      <c r="P6" s="37"/>
      <c r="Q6" s="21"/>
      <c r="R6" s="17"/>
      <c r="U6" s="32"/>
      <c r="V6" s="32"/>
      <c r="X6" s="15"/>
      <c r="Y6" s="15"/>
      <c r="Z6" s="11"/>
      <c r="AA6" s="5"/>
      <c r="AB6" s="5"/>
      <c r="AC6" s="5"/>
      <c r="AD6" s="5"/>
      <c r="AE6" s="5"/>
      <c r="AF6" s="9"/>
      <c r="AG6" s="9"/>
    </row>
    <row r="7" spans="1:42" x14ac:dyDescent="0.25">
      <c r="A7" s="25"/>
      <c r="B7" s="21" t="e" cm="1">
        <f t="array" ref="B7">SUM(LARGE(G7:AA7,{1,2,3,4}))</f>
        <v>#NUM!</v>
      </c>
      <c r="C7" s="39" t="e" cm="1">
        <f t="array" ref="C7">SUM(LARGE(H7:AA7,{1,2,3}))</f>
        <v>#NUM!</v>
      </c>
      <c r="D7" s="59" t="s">
        <v>371</v>
      </c>
      <c r="E7" s="63" t="s">
        <v>82</v>
      </c>
      <c r="F7" s="63" t="s">
        <v>382</v>
      </c>
      <c r="G7" s="64"/>
      <c r="H7" s="79">
        <v>64.832999999999998</v>
      </c>
      <c r="I7" s="61">
        <f>209/300*100</f>
        <v>69.666666666666671</v>
      </c>
      <c r="J7" s="64"/>
      <c r="K7" s="64"/>
      <c r="L7" s="21"/>
      <c r="P7" s="21"/>
      <c r="Q7" s="21"/>
    </row>
    <row r="8" spans="1:42" x14ac:dyDescent="0.25">
      <c r="A8" s="23"/>
      <c r="B8" s="21" t="e" cm="1">
        <f t="array" ref="B8">SUM(LARGE(G8:AA8,{1,2,3,4}))</f>
        <v>#NUM!</v>
      </c>
      <c r="C8" s="39" t="e" cm="1">
        <f t="array" ref="C8">SUM(LARGE(G8:AA8,{1,2,3}))</f>
        <v>#NUM!</v>
      </c>
      <c r="D8" s="59" t="s">
        <v>672</v>
      </c>
      <c r="E8" s="63" t="s">
        <v>673</v>
      </c>
      <c r="F8" s="63" t="s">
        <v>674</v>
      </c>
      <c r="G8" s="64"/>
      <c r="H8" s="79"/>
      <c r="I8" s="61"/>
      <c r="J8" s="64"/>
      <c r="K8" s="64">
        <v>67</v>
      </c>
      <c r="L8" s="36"/>
      <c r="O8" s="34"/>
      <c r="P8" s="21"/>
      <c r="Q8" s="21"/>
      <c r="S8" s="17"/>
      <c r="T8" s="17"/>
      <c r="U8" s="32"/>
      <c r="V8" s="32"/>
    </row>
    <row r="9" spans="1:42" x14ac:dyDescent="0.25">
      <c r="A9" s="25"/>
      <c r="B9" s="21" t="e" cm="1">
        <f t="array" ref="B9">SUM(LARGE(H9:AA9,{1,2,3,4}))</f>
        <v>#NUM!</v>
      </c>
      <c r="C9" s="39" t="e" cm="1">
        <f t="array" ref="C9">SUM(LARGE(H9:AA9,{1,2,3}))</f>
        <v>#NUM!</v>
      </c>
      <c r="D9" s="59" t="s">
        <v>368</v>
      </c>
      <c r="E9" s="63" t="s">
        <v>341</v>
      </c>
      <c r="F9" s="63" t="s">
        <v>380</v>
      </c>
      <c r="G9" s="64"/>
      <c r="H9" s="79">
        <v>70.167000000000002</v>
      </c>
      <c r="I9" s="61">
        <f>215.5/300*100</f>
        <v>71.833333333333343</v>
      </c>
      <c r="J9" s="64"/>
      <c r="K9" s="64"/>
      <c r="L9" s="36"/>
      <c r="P9" s="21"/>
      <c r="Q9" s="21"/>
      <c r="U9" s="33"/>
      <c r="V9" s="33"/>
    </row>
    <row r="10" spans="1:42" x14ac:dyDescent="0.25">
      <c r="A10" s="23"/>
      <c r="B10" s="12" t="e" cm="1">
        <f t="array" ref="B10">SUM(LARGE(G10:AA10,{1,2,3,4}))</f>
        <v>#NUM!</v>
      </c>
      <c r="C10" s="12" t="e" cm="1">
        <f t="array" ref="C10">SUM(LARGE(G10:AA10,{1,2,3}))</f>
        <v>#NUM!</v>
      </c>
      <c r="D10" s="59" t="s">
        <v>675</v>
      </c>
      <c r="E10" s="63" t="s">
        <v>676</v>
      </c>
      <c r="F10" s="63" t="s">
        <v>677</v>
      </c>
      <c r="G10" s="64"/>
      <c r="H10" s="79"/>
      <c r="I10" s="61"/>
      <c r="J10" s="64"/>
      <c r="K10" s="64">
        <v>65.832999999999998</v>
      </c>
      <c r="L10" s="21"/>
      <c r="O10" s="34"/>
      <c r="P10" s="21"/>
      <c r="Q10" s="21"/>
      <c r="W10" s="14"/>
    </row>
    <row r="11" spans="1:42" x14ac:dyDescent="0.25">
      <c r="A11" s="25"/>
      <c r="B11" s="12" t="e" cm="1">
        <f t="array" ref="B11">SUM(LARGE(H11:AA11,{1,2,3,4}))</f>
        <v>#NUM!</v>
      </c>
      <c r="C11" s="12" cm="1">
        <f t="array" ref="C11">SUM(LARGE(H11:AA11,{1,2,3}))</f>
        <v>194</v>
      </c>
      <c r="D11" s="59" t="s">
        <v>369</v>
      </c>
      <c r="E11" s="63" t="s">
        <v>370</v>
      </c>
      <c r="F11" s="63" t="s">
        <v>381</v>
      </c>
      <c r="G11" s="64"/>
      <c r="H11" s="79">
        <v>67.667000000000002</v>
      </c>
      <c r="I11" s="61"/>
      <c r="J11" s="64">
        <v>61</v>
      </c>
      <c r="K11" s="64">
        <v>65.332999999999998</v>
      </c>
      <c r="M11" s="21"/>
      <c r="Q11" s="21"/>
      <c r="R11" s="21"/>
    </row>
    <row r="12" spans="1:42" x14ac:dyDescent="0.25">
      <c r="A12" s="25"/>
      <c r="B12" s="12" t="e" cm="1">
        <f t="array" ref="B12">SUM(LARGE(G12:AA12,{1,2,3,4}))</f>
        <v>#NUM!</v>
      </c>
      <c r="C12" s="12" t="e" cm="1">
        <f t="array" ref="C12">SUM(LARGE(H12:AA12,{1,2,3}))</f>
        <v>#NUM!</v>
      </c>
      <c r="D12" s="59" t="s">
        <v>237</v>
      </c>
      <c r="E12" s="63" t="s">
        <v>109</v>
      </c>
      <c r="F12" s="63" t="s">
        <v>110</v>
      </c>
      <c r="G12" s="64">
        <v>58.917000000000002</v>
      </c>
      <c r="H12" s="79"/>
      <c r="I12" s="61">
        <f>189.5/300*100</f>
        <v>63.166666666666671</v>
      </c>
      <c r="J12" s="64"/>
      <c r="K12" s="64"/>
      <c r="M12" s="36"/>
      <c r="Q12" s="21"/>
      <c r="R12" s="21"/>
    </row>
    <row r="13" spans="1:42" x14ac:dyDescent="0.25">
      <c r="A13" s="25"/>
      <c r="B13" s="12" t="e" cm="1">
        <f t="array" ref="B13">SUM(LARGE(G13:AA13,{1,2,3,4}))</f>
        <v>#NUM!</v>
      </c>
      <c r="C13" s="12" t="e" cm="1">
        <f t="array" ref="C13">SUM(LARGE(G13:AA13,{1,2,3}))</f>
        <v>#NUM!</v>
      </c>
      <c r="D13" s="59">
        <v>66</v>
      </c>
      <c r="E13" s="63" t="s">
        <v>562</v>
      </c>
      <c r="F13" s="63" t="s">
        <v>584</v>
      </c>
      <c r="G13" s="64"/>
      <c r="H13" s="79"/>
      <c r="I13" s="61">
        <f>182.5/300*100</f>
        <v>60.833333333333329</v>
      </c>
      <c r="J13" s="64"/>
      <c r="K13" s="64"/>
      <c r="M13" s="36"/>
      <c r="Q13" s="21"/>
      <c r="R13" s="21"/>
    </row>
    <row r="14" spans="1:42" x14ac:dyDescent="0.25">
      <c r="A14" s="25"/>
      <c r="B14" s="12" t="e" cm="1">
        <f t="array" ref="B14">SUM(LARGE(G14:AA14,{1,2,3,4}))</f>
        <v>#NUM!</v>
      </c>
      <c r="C14" s="12" t="e" cm="1">
        <f t="array" ref="C14">SUM(LARGE(H14:AA14,{1,2,3}))</f>
        <v>#NUM!</v>
      </c>
      <c r="D14" s="59" t="s">
        <v>423</v>
      </c>
      <c r="E14" s="63" t="s">
        <v>422</v>
      </c>
      <c r="F14" s="63" t="s">
        <v>424</v>
      </c>
      <c r="G14" s="64"/>
      <c r="H14" s="79"/>
      <c r="I14" s="61"/>
      <c r="J14" s="64">
        <v>62.167000000000002</v>
      </c>
      <c r="K14" s="64">
        <v>63.667000000000002</v>
      </c>
      <c r="L14" s="17"/>
      <c r="M14" s="21"/>
      <c r="Q14" s="37"/>
      <c r="R14" s="21"/>
      <c r="U14" s="32"/>
      <c r="V14" s="32"/>
      <c r="X14" s="15"/>
      <c r="Y14" s="15"/>
      <c r="Z14" s="11"/>
      <c r="AA14" s="5"/>
      <c r="AB14" s="5"/>
      <c r="AC14" s="5"/>
      <c r="AD14" s="5"/>
      <c r="AE14" s="5"/>
      <c r="AF14" s="9"/>
      <c r="AG14" s="9"/>
    </row>
    <row r="15" spans="1:42" x14ac:dyDescent="0.25">
      <c r="A15" s="25"/>
      <c r="B15" s="12" t="e" cm="1">
        <f t="array" ref="B15">SUM(LARGE(G15:AA15,{1,2,3,4}))</f>
        <v>#NUM!</v>
      </c>
      <c r="C15" s="12" t="e" cm="1">
        <f t="array" ref="C15">SUM(LARGE(H15:AA15,{1,2,3}))</f>
        <v>#NUM!</v>
      </c>
      <c r="D15" s="59">
        <v>775</v>
      </c>
      <c r="E15" s="63" t="s">
        <v>581</v>
      </c>
      <c r="F15" s="63" t="s">
        <v>582</v>
      </c>
      <c r="G15" s="64"/>
      <c r="H15" s="79"/>
      <c r="I15" s="61">
        <f>204/300*100</f>
        <v>68</v>
      </c>
      <c r="J15" s="64"/>
      <c r="K15" s="64"/>
      <c r="L15" s="17"/>
      <c r="M15" s="21"/>
      <c r="P15" s="17"/>
      <c r="Q15" s="37"/>
      <c r="R15" s="21"/>
      <c r="U15" s="32"/>
      <c r="V15" s="32"/>
    </row>
    <row r="16" spans="1:42" x14ac:dyDescent="0.25">
      <c r="A16" s="25"/>
      <c r="B16" s="12" t="e" cm="1">
        <f t="array" ref="B16">SUM(LARGE(G16:AA16,{1,2,3,4}))</f>
        <v>#NUM!</v>
      </c>
      <c r="C16" s="12" t="e" cm="1">
        <f t="array" ref="C16">SUM(LARGE(H16:AA16,{1,2,3}))</f>
        <v>#NUM!</v>
      </c>
      <c r="D16" s="59">
        <v>302</v>
      </c>
      <c r="E16" s="63" t="s">
        <v>577</v>
      </c>
      <c r="F16" s="63" t="s">
        <v>578</v>
      </c>
      <c r="G16" s="64"/>
      <c r="H16" s="79"/>
      <c r="I16" s="61">
        <f>221.5/300*100</f>
        <v>73.833333333333329</v>
      </c>
      <c r="J16" s="64"/>
      <c r="K16" s="64"/>
      <c r="M16" s="21"/>
      <c r="Q16" s="21"/>
      <c r="R16" s="21"/>
      <c r="U16" s="33"/>
      <c r="V16" s="33"/>
    </row>
    <row r="17" spans="1:31" x14ac:dyDescent="0.25">
      <c r="A17" s="4"/>
      <c r="B17" s="21" t="e" cm="1">
        <f t="array" ref="B17">SUM(LARGE(G17:AA17,{1,2,3,4}))</f>
        <v>#NUM!</v>
      </c>
      <c r="C17" s="39" t="e" cm="1">
        <f t="array" ref="C17">SUM(LARGE(H17:AA17,{1,2,3}))</f>
        <v>#NUM!</v>
      </c>
      <c r="D17" s="59" t="s">
        <v>376</v>
      </c>
      <c r="E17" s="63" t="s">
        <v>377</v>
      </c>
      <c r="F17" s="63" t="s">
        <v>385</v>
      </c>
      <c r="G17" s="64"/>
      <c r="H17" s="79">
        <v>62.167000000000002</v>
      </c>
      <c r="I17" s="61"/>
      <c r="J17" s="64"/>
      <c r="K17" s="64">
        <v>65.5</v>
      </c>
      <c r="L17" s="34"/>
      <c r="Q17" s="21"/>
    </row>
    <row r="18" spans="1:31" x14ac:dyDescent="0.25">
      <c r="A18" s="4"/>
      <c r="B18" s="21" t="e" cm="1">
        <f t="array" ref="B18">SUM(LARGE(G18:AA18,{1,2,3,4}))</f>
        <v>#NUM!</v>
      </c>
      <c r="C18" s="39" t="e" cm="1">
        <f t="array" ref="C18">SUM(LARGE(H18:AA18,{1,2,3}))</f>
        <v>#NUM!</v>
      </c>
      <c r="D18" s="59" t="s">
        <v>372</v>
      </c>
      <c r="E18" s="63" t="s">
        <v>373</v>
      </c>
      <c r="F18" s="63" t="s">
        <v>383</v>
      </c>
      <c r="G18" s="64"/>
      <c r="H18" s="79">
        <v>64.167000000000002</v>
      </c>
      <c r="I18" s="61">
        <f>189/300*100</f>
        <v>63</v>
      </c>
      <c r="J18" s="64"/>
      <c r="K18" s="64"/>
      <c r="Q18" s="21"/>
    </row>
    <row r="19" spans="1:31" x14ac:dyDescent="0.25">
      <c r="A19" s="4"/>
      <c r="B19" s="21" t="e" cm="1">
        <f t="array" ref="B19">SUM(LARGE(G19:AA19,{1,2,3,4}))</f>
        <v>#NUM!</v>
      </c>
      <c r="C19" s="39" t="e" cm="1">
        <f t="array" ref="C19">SUM(LARGE(H19:AA19,{1,2,3}))</f>
        <v>#NUM!</v>
      </c>
      <c r="D19" s="59">
        <v>991</v>
      </c>
      <c r="E19" s="63" t="s">
        <v>373</v>
      </c>
      <c r="F19" s="63" t="s">
        <v>383</v>
      </c>
      <c r="G19" s="64"/>
      <c r="H19" s="79"/>
      <c r="I19" s="80"/>
      <c r="J19" s="64"/>
      <c r="K19" s="64"/>
      <c r="O19" s="17"/>
      <c r="P19" s="17"/>
      <c r="Q19" s="17"/>
      <c r="R19" s="17"/>
      <c r="S19" s="17"/>
      <c r="T19" s="17"/>
    </row>
    <row r="20" spans="1:31" x14ac:dyDescent="0.25">
      <c r="A20" s="25"/>
      <c r="B20" s="21" t="e" cm="1">
        <f t="array" ref="B20">SUM(LARGE(G20:AA20,{1,2,3,4}))</f>
        <v>#NUM!</v>
      </c>
      <c r="C20" s="39" t="e" cm="1">
        <f t="array" ref="C20">SUM(LARGE(G20:AA20,{1,2,3}))</f>
        <v>#NUM!</v>
      </c>
      <c r="D20" s="59" t="s">
        <v>378</v>
      </c>
      <c r="E20" s="63" t="s">
        <v>379</v>
      </c>
      <c r="F20" s="63" t="s">
        <v>386</v>
      </c>
      <c r="G20" s="64"/>
      <c r="H20" s="79">
        <v>61.332999999999998</v>
      </c>
      <c r="I20" s="74"/>
      <c r="J20" s="64"/>
      <c r="K20" s="64">
        <v>64.167000000000002</v>
      </c>
      <c r="T20" s="58"/>
      <c r="U20" s="21"/>
      <c r="V20" s="21"/>
    </row>
    <row r="21" spans="1:31" x14ac:dyDescent="0.25">
      <c r="A21" s="25"/>
      <c r="B21" s="21" t="e" cm="1">
        <f t="array" ref="B21">SUM(LARGE(G21:AA21,{1,2,3,4}))</f>
        <v>#NUM!</v>
      </c>
      <c r="C21" s="39" t="e" cm="1">
        <f t="array" ref="C21">SUM(LARGE(G21:AA21,{1,2,3}))</f>
        <v>#NUM!</v>
      </c>
      <c r="D21" s="59">
        <v>255</v>
      </c>
      <c r="E21" s="63" t="s">
        <v>579</v>
      </c>
      <c r="F21" s="63" t="s">
        <v>580</v>
      </c>
      <c r="G21" s="64"/>
      <c r="H21" s="79"/>
      <c r="I21" s="61">
        <f>211.5/300*100</f>
        <v>70.5</v>
      </c>
      <c r="J21" s="64"/>
      <c r="K21" s="64"/>
      <c r="V21" s="21"/>
      <c r="W21" s="12"/>
    </row>
    <row r="22" spans="1:31" x14ac:dyDescent="0.25">
      <c r="A22" s="23"/>
      <c r="B22" s="21" t="e" cm="1">
        <f t="array" ref="B22">SUM(LARGE(G22:AA22,{1,2,3,4}))</f>
        <v>#NUM!</v>
      </c>
      <c r="C22" s="39" t="e" cm="1">
        <f t="array" ref="C22">SUM(LARGE(H22:AA22,{1,2,3}))</f>
        <v>#NUM!</v>
      </c>
      <c r="D22" s="76"/>
      <c r="E22" s="76"/>
      <c r="F22" s="62"/>
      <c r="G22" s="81"/>
      <c r="H22" s="74"/>
      <c r="I22" s="74"/>
      <c r="J22" s="64"/>
      <c r="K22" s="61"/>
      <c r="S22" s="17"/>
      <c r="T22" s="17"/>
      <c r="V22" s="21"/>
    </row>
    <row r="23" spans="1:31" x14ac:dyDescent="0.25">
      <c r="B23" s="21" t="e" cm="1">
        <f t="array" ref="B23">SUM(LARGE(G23:AA23,{1,2,3,4}))</f>
        <v>#NUM!</v>
      </c>
      <c r="C23" s="39" t="e" cm="1">
        <f t="array" ref="C23">SUM(LARGE(H23:AA23,{1,2,3}))</f>
        <v>#NUM!</v>
      </c>
      <c r="D23" s="35"/>
      <c r="E23" s="35"/>
      <c r="F23" s="38"/>
      <c r="G23" s="37"/>
      <c r="H23" s="17"/>
      <c r="I23" s="17"/>
      <c r="M23" s="49"/>
      <c r="S23" s="13"/>
      <c r="T23" s="13"/>
    </row>
    <row r="24" spans="1:31" x14ac:dyDescent="0.25">
      <c r="B24" s="21" t="e" cm="1">
        <f t="array" ref="B24">SUM(LARGE(G24:AA24,{1,2,3,4}))</f>
        <v>#NUM!</v>
      </c>
      <c r="C24" s="39" t="e" cm="1">
        <f t="array" ref="C24">SUM(LARGE(H24:AA24,{1,2,3}))</f>
        <v>#NUM!</v>
      </c>
      <c r="D24" s="35"/>
      <c r="E24" s="35"/>
      <c r="F24" s="38"/>
      <c r="G24" s="37"/>
      <c r="H24" s="17"/>
      <c r="I24" s="17"/>
      <c r="L24" s="34"/>
      <c r="M24" s="34"/>
      <c r="O24" s="21"/>
      <c r="Q24" s="21"/>
    </row>
    <row r="25" spans="1:31" x14ac:dyDescent="0.25">
      <c r="B25" s="21" t="e" cm="1">
        <f t="array" ref="B25">SUM(LARGE(G25:AA25,{1,2,3,4}))</f>
        <v>#NUM!</v>
      </c>
      <c r="C25" s="39" t="e" cm="1">
        <f t="array" ref="C25">SUM(LARGE(H25:AA25,{1,2,3}))</f>
        <v>#NUM!</v>
      </c>
      <c r="D25" s="35"/>
      <c r="E25" s="38"/>
      <c r="F25" s="38"/>
      <c r="G25" s="17"/>
      <c r="H25" s="17"/>
      <c r="L25" s="36"/>
      <c r="R25" s="21"/>
      <c r="U25" s="33"/>
      <c r="V25" s="33"/>
    </row>
    <row r="26" spans="1:31" x14ac:dyDescent="0.25">
      <c r="A26" s="4"/>
      <c r="B26" s="21" t="e" cm="1">
        <f t="array" ref="B26">SUM(LARGE(G26:AA26,{1,2,3,4}))</f>
        <v>#NUM!</v>
      </c>
      <c r="C26" s="39" t="e" cm="1">
        <f t="array" ref="C26">SUM(LARGE(H26:AA26,{1,2,3}))</f>
        <v>#NUM!</v>
      </c>
      <c r="D26" s="35"/>
      <c r="E26" s="38"/>
      <c r="F26" s="38"/>
      <c r="G26" s="17"/>
      <c r="H26" s="38"/>
      <c r="L26" s="36"/>
      <c r="U26" s="13"/>
      <c r="V26" s="13"/>
    </row>
    <row r="27" spans="1:31" x14ac:dyDescent="0.25">
      <c r="A27" s="4"/>
      <c r="B27" s="21"/>
      <c r="C27" s="39" t="e" cm="1">
        <f t="array" ref="C27">SUM(LARGE(H27:AA27,{1,2,3}))</f>
        <v>#NUM!</v>
      </c>
      <c r="D27" s="35"/>
      <c r="E27" s="38"/>
      <c r="F27" s="38"/>
      <c r="G27" s="17"/>
      <c r="H27" s="17"/>
      <c r="L27" s="36"/>
      <c r="O27" s="34"/>
      <c r="U27" s="33"/>
      <c r="V27" s="33"/>
    </row>
    <row r="28" spans="1:31" x14ac:dyDescent="0.25">
      <c r="A28" s="4"/>
      <c r="B28" s="21"/>
      <c r="C28" s="39" t="e" cm="1">
        <f t="array" ref="C28">SUM(LARGE(H28:AA28,{1,2,3}))</f>
        <v>#NUM!</v>
      </c>
      <c r="D28" s="35"/>
      <c r="E28" s="38"/>
      <c r="F28" s="38"/>
      <c r="G28" s="17"/>
      <c r="H28" s="17"/>
      <c r="I28" s="17"/>
      <c r="L28" s="21"/>
      <c r="M28" s="34"/>
      <c r="R28" s="17"/>
      <c r="S28" s="17"/>
      <c r="T28" s="17"/>
      <c r="U28" s="32"/>
      <c r="V28" s="32"/>
    </row>
    <row r="29" spans="1:31" x14ac:dyDescent="0.25">
      <c r="A29" s="4"/>
      <c r="B29" s="21" t="e" cm="1">
        <f t="array" ref="B29">SUM(LARGE(H29:AA29,{1,2,3,4}))</f>
        <v>#NUM!</v>
      </c>
      <c r="C29" s="39" t="e" cm="1">
        <f t="array" ref="C29">SUM(LARGE(H29:AA29,{1,2,3}))</f>
        <v>#NUM!</v>
      </c>
      <c r="D29" s="35"/>
      <c r="E29" s="38"/>
      <c r="F29" s="38"/>
      <c r="G29" s="17"/>
      <c r="H29" s="38"/>
      <c r="L29" s="21"/>
      <c r="M29" s="34"/>
      <c r="S29" s="17"/>
      <c r="T29" s="17"/>
      <c r="W29" s="12"/>
      <c r="X29" s="15"/>
      <c r="Y29" s="15"/>
      <c r="Z29" s="11"/>
      <c r="AA29" s="5"/>
      <c r="AB29" s="5"/>
      <c r="AC29" s="5"/>
      <c r="AD29" s="5"/>
      <c r="AE29" s="5"/>
    </row>
    <row r="30" spans="1:31" x14ac:dyDescent="0.25">
      <c r="A30" s="24"/>
      <c r="B30" s="21" t="e" cm="1">
        <f t="array" ref="B30">SUM(LARGE(G30:AA30,{1,2,3,4}))</f>
        <v>#NUM!</v>
      </c>
      <c r="C30" s="39" t="e" cm="1">
        <f t="array" ref="C30">SUM(LARGE(H30:AA30,{1,2,3}))</f>
        <v>#NUM!</v>
      </c>
      <c r="D30" s="35"/>
      <c r="E30" s="38"/>
      <c r="F30" s="38"/>
      <c r="G30" s="17"/>
      <c r="H30" s="17"/>
      <c r="L30" s="36"/>
    </row>
    <row r="31" spans="1:31" x14ac:dyDescent="0.25">
      <c r="B31" s="21" t="e" cm="1">
        <f t="array" ref="B31">SUM(LARGE(G31:AA31,{1,2,3,4}))</f>
        <v>#NUM!</v>
      </c>
      <c r="C31" s="39" t="e" cm="1">
        <f t="array" ref="C31">SUM(LARGE(H31:AA31,{1,2,3}))</f>
        <v>#NUM!</v>
      </c>
      <c r="D31" s="35"/>
      <c r="E31" s="38"/>
      <c r="F31" s="38"/>
      <c r="G31" s="17"/>
      <c r="H31" s="17"/>
      <c r="I31" s="17"/>
      <c r="J31" s="17"/>
      <c r="L31" s="21"/>
    </row>
    <row r="32" spans="1:31" x14ac:dyDescent="0.25">
      <c r="B32" s="21" t="e" cm="1">
        <f t="array" ref="B32">SUM(LARGE(G32:AA32,{1,2,3,4}))</f>
        <v>#NUM!</v>
      </c>
      <c r="C32" s="39" t="e" cm="1">
        <f t="array" ref="C32">SUM(LARGE(H32:AA32,{1,2,3}))</f>
        <v>#NUM!</v>
      </c>
      <c r="D32" s="35"/>
      <c r="E32" s="38"/>
      <c r="F32" s="38"/>
      <c r="G32" s="17"/>
      <c r="H32" s="17"/>
      <c r="I32" s="17"/>
      <c r="L32" s="36"/>
      <c r="M32" s="34"/>
      <c r="U32" s="32"/>
      <c r="V32" s="32"/>
      <c r="W32" s="12"/>
    </row>
    <row r="33" spans="1:18" x14ac:dyDescent="0.25">
      <c r="A33" s="4"/>
      <c r="B33" s="21" t="e" cm="1">
        <f t="array" ref="B33">SUM(LARGE(G33:AA33,{1,2,3,4}))</f>
        <v>#NUM!</v>
      </c>
      <c r="C33" s="39" t="e" cm="1">
        <f t="array" ref="C33">SUM(LARGE(H33:AA33,{1,2,3}))</f>
        <v>#NUM!</v>
      </c>
      <c r="D33" s="35"/>
      <c r="E33" s="38"/>
      <c r="F33" s="38"/>
      <c r="G33" s="17"/>
      <c r="H33" s="17"/>
      <c r="I33" s="17"/>
      <c r="J33" s="17"/>
      <c r="K33" s="17"/>
      <c r="L33" s="36"/>
      <c r="M33" s="17"/>
      <c r="O33" s="34"/>
      <c r="Q33" s="17"/>
      <c r="R33" s="17"/>
    </row>
    <row r="34" spans="1:18" x14ac:dyDescent="0.25">
      <c r="A34" s="24"/>
      <c r="B34" s="21" t="e" cm="1">
        <f t="array" ref="B34">SUM(LARGE(G34:AA34,{1,2,3,4}))</f>
        <v>#NUM!</v>
      </c>
      <c r="C34" s="39" t="e" cm="1">
        <f t="array" ref="C34">SUM(LARGE(H34:AA34,{1,2,3}))</f>
        <v>#NUM!</v>
      </c>
      <c r="D34" s="35"/>
      <c r="E34" s="38"/>
      <c r="F34" s="38"/>
      <c r="G34" s="17"/>
      <c r="H34" s="17"/>
      <c r="I34" s="17"/>
      <c r="J34" s="17"/>
      <c r="K34" s="17"/>
      <c r="L34" s="21"/>
      <c r="M34" s="34"/>
      <c r="O34" s="17"/>
      <c r="P34" s="17"/>
      <c r="Q34" s="17"/>
      <c r="R34" s="17"/>
    </row>
    <row r="35" spans="1:18" x14ac:dyDescent="0.25">
      <c r="B35" s="21" t="e" cm="1">
        <f t="array" ref="B35">SUM(LARGE(G35:AA35,{1,2,3,4}))</f>
        <v>#NUM!</v>
      </c>
      <c r="C35" s="39" t="e" cm="1">
        <f t="array" ref="C35">SUM(LARGE(G35:AA35,{1,2,3}))</f>
        <v>#NUM!</v>
      </c>
      <c r="D35" s="35"/>
      <c r="E35" s="38"/>
      <c r="F35" s="38"/>
      <c r="G35" s="17"/>
      <c r="H35" s="17"/>
      <c r="I35" s="17"/>
      <c r="L35" s="21"/>
    </row>
    <row r="36" spans="1:18" x14ac:dyDescent="0.25">
      <c r="A36" s="24"/>
      <c r="B36" s="21" t="e" cm="1">
        <f t="array" ref="B36">SUM(LARGE(G36:AA36,{1,2,3,4}))</f>
        <v>#NUM!</v>
      </c>
      <c r="C36" s="39" t="e" cm="1">
        <f t="array" ref="C36">SUM(LARGE(G36:AA36,{1,2,3}))</f>
        <v>#NUM!</v>
      </c>
      <c r="D36" s="35"/>
      <c r="E36" s="38"/>
      <c r="F36" s="38"/>
      <c r="G36" s="17"/>
      <c r="H36" s="17"/>
      <c r="L36" s="36"/>
      <c r="O36" s="34"/>
      <c r="P36" s="21"/>
      <c r="R36" s="21"/>
    </row>
  </sheetData>
  <sortState xmlns:xlrd2="http://schemas.microsoft.com/office/spreadsheetml/2017/richdata2" ref="A2:AP36">
    <sortCondition ref="E2:E36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1344F-9D5D-46F8-BE82-EBD4A2A49D49}">
  <dimension ref="A1:AP68"/>
  <sheetViews>
    <sheetView topLeftCell="A3" workbookViewId="0">
      <selection activeCell="O33" sqref="O33"/>
    </sheetView>
  </sheetViews>
  <sheetFormatPr defaultColWidth="9.140625" defaultRowHeight="15" x14ac:dyDescent="0.25"/>
  <cols>
    <col min="1" max="1" width="10" style="3" customWidth="1"/>
    <col min="2" max="2" width="8.85546875" style="14" hidden="1" customWidth="1"/>
    <col min="3" max="3" width="8.85546875" style="14" customWidth="1"/>
    <col min="4" max="4" width="11" style="3" customWidth="1"/>
    <col min="5" max="5" width="28.5703125" style="6" customWidth="1"/>
    <col min="6" max="6" width="27.85546875" style="7" customWidth="1"/>
    <col min="7" max="7" width="12.5703125" style="12" customWidth="1"/>
    <col min="8" max="20" width="11.28515625" style="12" customWidth="1"/>
    <col min="21" max="22" width="9" style="12" customWidth="1"/>
    <col min="23" max="23" width="11.5703125" style="1" customWidth="1"/>
    <col min="24" max="24" width="8.85546875" style="1" customWidth="1"/>
    <col min="25" max="25" width="6" style="1" customWidth="1"/>
    <col min="26" max="26" width="8" style="2" customWidth="1"/>
    <col min="27" max="27" width="7.28515625" style="2" customWidth="1"/>
    <col min="28" max="28" width="5.85546875" style="2" customWidth="1"/>
    <col min="29" max="29" width="7.140625" style="2" customWidth="1"/>
    <col min="30" max="30" width="7.7109375" style="2" customWidth="1"/>
    <col min="31" max="31" width="7.140625" style="2" customWidth="1"/>
    <col min="32" max="32" width="8" style="1" customWidth="1"/>
    <col min="33" max="33" width="8.85546875" style="1" customWidth="1"/>
    <col min="34" max="34" width="6" style="1" customWidth="1"/>
    <col min="35" max="35" width="6.42578125" style="3" customWidth="1"/>
    <col min="36" max="36" width="7.140625" style="2" customWidth="1"/>
    <col min="37" max="37" width="7.140625" style="1" customWidth="1"/>
    <col min="38" max="38" width="6.28515625" style="1" customWidth="1"/>
    <col min="39" max="39" width="10.5703125" style="1" customWidth="1"/>
    <col min="40" max="40" width="7.140625" style="3" customWidth="1"/>
    <col min="41" max="41" width="7.140625" style="4" customWidth="1"/>
    <col min="42" max="42" width="18.5703125" style="4" customWidth="1"/>
    <col min="43" max="16384" width="9.140625" style="4"/>
  </cols>
  <sheetData>
    <row r="1" spans="1:42" ht="24" x14ac:dyDescent="0.25">
      <c r="A1" s="28" t="s">
        <v>3</v>
      </c>
      <c r="B1" s="18" t="s">
        <v>2</v>
      </c>
      <c r="C1" s="19" t="s">
        <v>11</v>
      </c>
      <c r="D1" s="27" t="s">
        <v>0</v>
      </c>
      <c r="E1" s="54" t="s">
        <v>4</v>
      </c>
      <c r="F1" s="54" t="s">
        <v>1</v>
      </c>
      <c r="G1" s="55" t="s">
        <v>13</v>
      </c>
      <c r="H1" s="30" t="s">
        <v>14</v>
      </c>
      <c r="I1" s="30" t="s">
        <v>15</v>
      </c>
      <c r="J1" s="30" t="s">
        <v>12</v>
      </c>
      <c r="K1" s="30" t="s">
        <v>22</v>
      </c>
      <c r="L1" s="30" t="s">
        <v>16</v>
      </c>
      <c r="M1" s="30" t="s">
        <v>8</v>
      </c>
      <c r="N1" s="41" t="s">
        <v>17</v>
      </c>
      <c r="O1" s="30" t="s">
        <v>10</v>
      </c>
      <c r="P1" s="30" t="s">
        <v>18</v>
      </c>
      <c r="Q1" s="30" t="s">
        <v>19</v>
      </c>
      <c r="R1" s="30" t="s">
        <v>7</v>
      </c>
      <c r="S1" s="30" t="s">
        <v>20</v>
      </c>
      <c r="T1" s="30" t="s">
        <v>23</v>
      </c>
      <c r="U1" s="30" t="s">
        <v>21</v>
      </c>
      <c r="V1" s="29" t="s">
        <v>6</v>
      </c>
      <c r="W1" s="29" t="s">
        <v>9</v>
      </c>
      <c r="X1" s="29"/>
      <c r="Y1" s="29"/>
      <c r="Z1" s="29"/>
      <c r="AA1" s="29"/>
      <c r="AB1" s="29"/>
      <c r="AC1" s="29"/>
      <c r="AD1" s="29"/>
      <c r="AE1" s="29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</row>
    <row r="2" spans="1:42" x14ac:dyDescent="0.25">
      <c r="A2" s="25"/>
      <c r="B2" s="21" t="e" cm="1">
        <f t="array" ref="B2">SUM(LARGE(G2:AA2,{1,2,3,4}))</f>
        <v>#NUM!</v>
      </c>
      <c r="C2" s="39" cm="1">
        <f t="array" ref="C2">SUM(LARGE(G2:AA2,{1,2}))</f>
        <v>123.78585714285714</v>
      </c>
      <c r="D2" s="59" t="s">
        <v>255</v>
      </c>
      <c r="E2" s="63" t="s">
        <v>26</v>
      </c>
      <c r="F2" s="63" t="s">
        <v>27</v>
      </c>
      <c r="G2" s="74">
        <v>65.643000000000001</v>
      </c>
      <c r="H2" s="73"/>
      <c r="I2" s="74">
        <f>203.5/350*100</f>
        <v>58.142857142857139</v>
      </c>
      <c r="J2" s="74"/>
      <c r="K2" s="74"/>
      <c r="L2" s="36"/>
      <c r="M2" s="17"/>
      <c r="N2" s="48"/>
      <c r="Q2" s="17"/>
      <c r="R2" s="17"/>
      <c r="T2" s="44"/>
      <c r="U2" s="21"/>
      <c r="V2" s="21"/>
    </row>
    <row r="3" spans="1:42" x14ac:dyDescent="0.25">
      <c r="A3" s="25"/>
      <c r="B3" s="21" t="e" cm="1">
        <f t="array" ref="B3">SUM(LARGE(G3:AA3,{1,2,3,4}))</f>
        <v>#NUM!</v>
      </c>
      <c r="C3" s="39" cm="1">
        <f t="array" ref="C3">SUM(LARGE(G3:AA3,{1,2}))</f>
        <v>114.5</v>
      </c>
      <c r="D3" s="59" t="s">
        <v>268</v>
      </c>
      <c r="E3" s="63" t="s">
        <v>52</v>
      </c>
      <c r="F3" s="63" t="s">
        <v>53</v>
      </c>
      <c r="G3" s="74">
        <v>57.5</v>
      </c>
      <c r="H3" s="73"/>
      <c r="I3" s="74">
        <f>199.5/350*100</f>
        <v>56.999999999999993</v>
      </c>
      <c r="J3" s="61"/>
      <c r="K3" s="66"/>
      <c r="L3" s="36"/>
      <c r="M3" s="34"/>
      <c r="N3" s="43"/>
    </row>
    <row r="4" spans="1:42" x14ac:dyDescent="0.25">
      <c r="A4" s="23"/>
      <c r="B4" s="42"/>
      <c r="C4" s="39" t="e" cm="1">
        <f t="array" ref="C4">SUM(LARGE(G4:AA4,{1,2}))</f>
        <v>#NUM!</v>
      </c>
      <c r="D4" s="59" t="s">
        <v>690</v>
      </c>
      <c r="E4" s="59" t="s">
        <v>632</v>
      </c>
      <c r="F4" s="59" t="s">
        <v>691</v>
      </c>
      <c r="G4" s="74"/>
      <c r="H4" s="60"/>
      <c r="I4" s="61"/>
      <c r="J4" s="61"/>
      <c r="K4" s="74">
        <v>62.429000000000002</v>
      </c>
      <c r="L4" s="21"/>
    </row>
    <row r="5" spans="1:42" x14ac:dyDescent="0.25">
      <c r="A5" s="25"/>
      <c r="B5" s="21" t="e" cm="1">
        <f t="array" ref="B5">SUM(LARGE(G5:AA5,{1,2,3,4}))</f>
        <v>#NUM!</v>
      </c>
      <c r="C5" s="39" t="e" cm="1">
        <f t="array" ref="C5">SUM(LARGE(G5:AA5,{1,2}))</f>
        <v>#NUM!</v>
      </c>
      <c r="D5" s="59" t="s">
        <v>270</v>
      </c>
      <c r="E5" s="63" t="s">
        <v>56</v>
      </c>
      <c r="F5" s="63" t="s">
        <v>57</v>
      </c>
      <c r="G5" s="74">
        <v>56.5</v>
      </c>
      <c r="H5" s="73"/>
      <c r="I5" s="74"/>
      <c r="J5" s="74"/>
      <c r="K5" s="74"/>
      <c r="L5" s="36"/>
      <c r="M5" s="34"/>
      <c r="N5" s="34"/>
    </row>
    <row r="6" spans="1:42" x14ac:dyDescent="0.25">
      <c r="A6" s="25"/>
      <c r="B6" s="21" t="e" cm="1">
        <f t="array" ref="B6">SUM(LARGE(G6:AA6,{1,2,3,4}))</f>
        <v>#NUM!</v>
      </c>
      <c r="C6" s="39" t="e" cm="1">
        <f t="array" ref="C6">SUM(LARGE(G6:AA6,{1,2}))</f>
        <v>#NUM!</v>
      </c>
      <c r="D6" s="59" t="s">
        <v>265</v>
      </c>
      <c r="E6" s="63" t="s">
        <v>46</v>
      </c>
      <c r="F6" s="63" t="s">
        <v>47</v>
      </c>
      <c r="G6" s="74">
        <v>58.929000000000002</v>
      </c>
      <c r="H6" s="73"/>
      <c r="I6" s="61"/>
      <c r="J6" s="61"/>
      <c r="K6" s="74"/>
      <c r="L6" s="36"/>
      <c r="M6" s="34"/>
      <c r="U6" s="32"/>
      <c r="V6" s="32"/>
      <c r="X6" s="15"/>
      <c r="Y6" s="15"/>
      <c r="Z6" s="11"/>
      <c r="AA6" s="5"/>
      <c r="AB6" s="5"/>
      <c r="AC6" s="5"/>
      <c r="AD6" s="5"/>
      <c r="AE6" s="5"/>
      <c r="AF6" s="9"/>
      <c r="AG6" s="9"/>
    </row>
    <row r="7" spans="1:42" x14ac:dyDescent="0.25">
      <c r="A7" s="25"/>
      <c r="B7" s="21" t="e" cm="1">
        <f t="array" ref="B7">SUM(LARGE(G7:AA7,{1,2,3,4}))</f>
        <v>#NUM!</v>
      </c>
      <c r="C7" s="39" cm="1">
        <f t="array" ref="C7">SUM(LARGE(G7:AA7,{1,2}))</f>
        <v>125.072</v>
      </c>
      <c r="D7" s="59" t="s">
        <v>261</v>
      </c>
      <c r="E7" s="63" t="s">
        <v>38</v>
      </c>
      <c r="F7" s="63" t="s">
        <v>39</v>
      </c>
      <c r="G7" s="74">
        <v>60.929000000000002</v>
      </c>
      <c r="H7" s="73"/>
      <c r="I7" s="74"/>
      <c r="J7" s="74"/>
      <c r="K7" s="74">
        <v>64.143000000000001</v>
      </c>
      <c r="L7" s="21"/>
      <c r="M7" s="34"/>
      <c r="N7" s="34"/>
      <c r="S7" s="17"/>
      <c r="T7" s="17"/>
      <c r="U7" s="32"/>
      <c r="V7" s="32"/>
    </row>
    <row r="8" spans="1:42" x14ac:dyDescent="0.25">
      <c r="A8" s="25"/>
      <c r="B8" s="21" t="e" cm="1">
        <f t="array" ref="B8">SUM(LARGE(G8:AA8,{1,2,3,4}))</f>
        <v>#NUM!</v>
      </c>
      <c r="C8" s="39" cm="1">
        <f t="array" ref="C8">SUM(LARGE(G8:AA8,{1,2}))</f>
        <v>131.714</v>
      </c>
      <c r="D8" s="59" t="s">
        <v>415</v>
      </c>
      <c r="E8" s="63" t="s">
        <v>409</v>
      </c>
      <c r="F8" s="63" t="s">
        <v>532</v>
      </c>
      <c r="G8" s="74"/>
      <c r="H8" s="73"/>
      <c r="I8" s="61"/>
      <c r="J8" s="61">
        <v>63.570999999999998</v>
      </c>
      <c r="K8" s="74">
        <v>68.143000000000001</v>
      </c>
      <c r="L8" s="21"/>
      <c r="M8" s="34"/>
      <c r="N8" s="34"/>
      <c r="W8" s="14"/>
      <c r="X8" s="15"/>
      <c r="Y8" s="15"/>
      <c r="Z8" s="11"/>
      <c r="AA8" s="5"/>
      <c r="AB8" s="5"/>
      <c r="AC8" s="5"/>
      <c r="AD8" s="5"/>
      <c r="AE8" s="10"/>
      <c r="AF8" s="2"/>
      <c r="AG8" s="2"/>
    </row>
    <row r="9" spans="1:42" x14ac:dyDescent="0.25">
      <c r="A9" s="25"/>
      <c r="B9" s="21" t="e" cm="1">
        <f t="array" ref="B9">SUM(LARGE(G9:AA9,{1,2,3,4}))</f>
        <v>#NUM!</v>
      </c>
      <c r="C9" s="39" t="e" cm="1">
        <f t="array" ref="C9">SUM(LARGE(G9:AA9,{1,2}))</f>
        <v>#NUM!</v>
      </c>
      <c r="D9" s="59">
        <v>175</v>
      </c>
      <c r="E9" s="63" t="s">
        <v>610</v>
      </c>
      <c r="F9" s="63" t="s">
        <v>611</v>
      </c>
      <c r="G9" s="74"/>
      <c r="H9" s="73"/>
      <c r="I9" s="74">
        <f>261.5/350*100</f>
        <v>74.714285714285708</v>
      </c>
      <c r="J9" s="61"/>
      <c r="K9" s="74"/>
      <c r="L9" s="36"/>
      <c r="R9" s="21"/>
      <c r="U9" s="33"/>
      <c r="V9" s="33"/>
    </row>
    <row r="10" spans="1:42" x14ac:dyDescent="0.25">
      <c r="A10" s="25"/>
      <c r="B10" s="21"/>
      <c r="C10" s="39" t="e" cm="1">
        <f t="array" ref="C10">SUM(LARGE(G10:AA10,{1,2}))</f>
        <v>#NUM!</v>
      </c>
      <c r="D10" s="59" t="s">
        <v>684</v>
      </c>
      <c r="E10" s="59" t="s">
        <v>685</v>
      </c>
      <c r="F10" s="59" t="s">
        <v>686</v>
      </c>
      <c r="G10" s="74"/>
      <c r="H10" s="78"/>
      <c r="I10" s="62"/>
      <c r="J10" s="61"/>
      <c r="K10" s="74">
        <v>64.570999999999998</v>
      </c>
      <c r="L10" s="21"/>
      <c r="M10" s="34"/>
      <c r="O10" s="34"/>
      <c r="Q10" s="21"/>
    </row>
    <row r="11" spans="1:42" x14ac:dyDescent="0.25">
      <c r="A11" s="25"/>
      <c r="B11" s="21" t="e" cm="1">
        <f t="array" ref="B11">SUM(LARGE(G11:AA11,{1,2,3,4}))</f>
        <v>#NUM!</v>
      </c>
      <c r="C11" s="39" t="e" cm="1">
        <f t="array" ref="C11">SUM(LARGE(G11:AA11,{1,2}))</f>
        <v>#NUM!</v>
      </c>
      <c r="D11" s="59" t="s">
        <v>257</v>
      </c>
      <c r="E11" s="63" t="s">
        <v>30</v>
      </c>
      <c r="F11" s="63" t="s">
        <v>31</v>
      </c>
      <c r="G11" s="74">
        <v>64.929000000000002</v>
      </c>
      <c r="H11" s="73"/>
      <c r="I11" s="74"/>
      <c r="J11" s="74"/>
      <c r="K11" s="74"/>
      <c r="L11" s="36"/>
      <c r="M11" s="34"/>
      <c r="N11" s="34"/>
      <c r="P11" s="17"/>
      <c r="U11" s="33"/>
      <c r="V11" s="33"/>
    </row>
    <row r="12" spans="1:42" x14ac:dyDescent="0.25">
      <c r="A12" s="20"/>
      <c r="B12" s="21" t="e" cm="1">
        <f t="array" ref="B12">SUM(LARGE(G12:AA12,{1,2,3,4}))</f>
        <v>#NUM!</v>
      </c>
      <c r="C12" s="39" t="e" cm="1">
        <f t="array" ref="C12">SUM(LARGE(G12:AA12,{1,2}))</f>
        <v>#NUM!</v>
      </c>
      <c r="D12" s="59" t="s">
        <v>681</v>
      </c>
      <c r="E12" s="59" t="s">
        <v>682</v>
      </c>
      <c r="F12" s="59" t="s">
        <v>683</v>
      </c>
      <c r="G12" s="74"/>
      <c r="H12" s="73"/>
      <c r="I12" s="74"/>
      <c r="J12" s="74"/>
      <c r="K12" s="74">
        <v>64.713999999999999</v>
      </c>
      <c r="L12" s="37"/>
      <c r="M12" s="34"/>
      <c r="N12" s="34"/>
      <c r="O12" s="17"/>
      <c r="P12" s="17"/>
      <c r="Q12" s="17"/>
      <c r="R12" s="17"/>
    </row>
    <row r="13" spans="1:42" x14ac:dyDescent="0.25">
      <c r="A13" s="25"/>
      <c r="B13" s="21" t="e" cm="1">
        <f t="array" ref="B13">SUM(LARGE(G13:AA13,{1,2,3,4}))</f>
        <v>#NUM!</v>
      </c>
      <c r="C13" s="39" t="e" cm="1">
        <f t="array" ref="C13">SUM(LARGE(G13:AA13,{1,2}))</f>
        <v>#NUM!</v>
      </c>
      <c r="D13" s="59" t="s">
        <v>421</v>
      </c>
      <c r="E13" s="63" t="s">
        <v>413</v>
      </c>
      <c r="F13" s="63" t="s">
        <v>530</v>
      </c>
      <c r="G13" s="74"/>
      <c r="H13" s="73"/>
      <c r="I13" s="61"/>
      <c r="J13" s="61">
        <v>56</v>
      </c>
      <c r="K13" s="74"/>
      <c r="L13" s="36"/>
      <c r="M13" s="34"/>
      <c r="N13" s="34"/>
    </row>
    <row r="14" spans="1:42" x14ac:dyDescent="0.25">
      <c r="A14" s="25"/>
      <c r="B14" s="21" t="e" cm="1">
        <f t="array" ref="B14">SUM(LARGE(G14:AA14,{1,2,3,4}))</f>
        <v>#NUM!</v>
      </c>
      <c r="C14" s="39" cm="1">
        <f t="array" ref="C14">SUM(LARGE(G14:AA14,{1,2}))</f>
        <v>121.143</v>
      </c>
      <c r="D14" s="59" t="s">
        <v>416</v>
      </c>
      <c r="E14" s="63" t="s">
        <v>410</v>
      </c>
      <c r="F14" s="63" t="s">
        <v>531</v>
      </c>
      <c r="G14" s="74"/>
      <c r="H14" s="73"/>
      <c r="I14" s="74"/>
      <c r="J14" s="74">
        <v>62</v>
      </c>
      <c r="K14" s="74">
        <v>59.143000000000001</v>
      </c>
      <c r="L14" s="34"/>
      <c r="M14" s="36"/>
      <c r="N14" s="34"/>
      <c r="O14" s="17"/>
      <c r="P14" s="17"/>
      <c r="R14" s="17"/>
      <c r="U14" s="33"/>
      <c r="V14" s="33"/>
    </row>
    <row r="15" spans="1:42" x14ac:dyDescent="0.25">
      <c r="A15" s="25"/>
      <c r="B15" s="21" t="e" cm="1">
        <f t="array" ref="B15">SUM(LARGE(G15:AA15,{1,2,3,4}))</f>
        <v>#NUM!</v>
      </c>
      <c r="C15" s="39" t="e" cm="1">
        <f t="array" ref="C15">SUM(LARGE(G15:AA15,{1,2}))</f>
        <v>#NUM!</v>
      </c>
      <c r="D15" s="59" t="s">
        <v>259</v>
      </c>
      <c r="E15" s="63" t="s">
        <v>34</v>
      </c>
      <c r="F15" s="63" t="s">
        <v>35</v>
      </c>
      <c r="G15" s="74">
        <v>64.070999999999998</v>
      </c>
      <c r="H15" s="73"/>
      <c r="I15" s="61"/>
      <c r="J15" s="61"/>
      <c r="K15" s="74"/>
      <c r="L15" s="17"/>
      <c r="M15" s="36"/>
      <c r="N15" s="34"/>
      <c r="P15" s="17"/>
      <c r="Q15" s="17"/>
    </row>
    <row r="16" spans="1:42" x14ac:dyDescent="0.25">
      <c r="A16" s="25"/>
      <c r="B16" s="21" t="e" cm="1">
        <f t="array" ref="B16">SUM(LARGE(G16:AA16,{1,2,3,4}))</f>
        <v>#NUM!</v>
      </c>
      <c r="C16" s="39" cm="1">
        <f t="array" ref="C16">SUM(LARGE(G16:AA16,{1,2}))</f>
        <v>120.92885714285714</v>
      </c>
      <c r="D16" s="59" t="s">
        <v>260</v>
      </c>
      <c r="E16" s="63" t="s">
        <v>36</v>
      </c>
      <c r="F16" s="63" t="s">
        <v>37</v>
      </c>
      <c r="G16" s="74">
        <v>62.786000000000001</v>
      </c>
      <c r="H16" s="73"/>
      <c r="I16" s="61">
        <f>203.5/350*100</f>
        <v>58.142857142857139</v>
      </c>
      <c r="J16" s="74"/>
      <c r="K16" s="74"/>
      <c r="M16" s="21"/>
    </row>
    <row r="17" spans="1:40" x14ac:dyDescent="0.25">
      <c r="A17" s="23"/>
      <c r="B17" s="42"/>
      <c r="C17" s="39" t="e" cm="1">
        <f t="array" ref="C17">SUM(LARGE(G17:AA17,{1,2}))</f>
        <v>#NUM!</v>
      </c>
      <c r="D17" s="59" t="s">
        <v>692</v>
      </c>
      <c r="E17" s="59" t="s">
        <v>693</v>
      </c>
      <c r="F17" s="59" t="s">
        <v>694</v>
      </c>
      <c r="G17" s="74"/>
      <c r="H17" s="60"/>
      <c r="I17" s="61"/>
      <c r="J17" s="61"/>
      <c r="K17" s="74">
        <v>53.429000000000002</v>
      </c>
      <c r="M17" s="21"/>
    </row>
    <row r="18" spans="1:40" x14ac:dyDescent="0.25">
      <c r="A18" s="25"/>
      <c r="B18" s="21" t="e" cm="1">
        <f t="array" ref="B18">SUM(LARGE(G18:AA18,{1,2,3,4}))</f>
        <v>#NUM!</v>
      </c>
      <c r="C18" s="39" t="e" cm="1">
        <f t="array" ref="C18">SUM(LARGE(G18:AA18,{1,2}))</f>
        <v>#NUM!</v>
      </c>
      <c r="D18" s="59" t="s">
        <v>419</v>
      </c>
      <c r="E18" s="63" t="s">
        <v>327</v>
      </c>
      <c r="F18" s="63" t="s">
        <v>528</v>
      </c>
      <c r="G18" s="74"/>
      <c r="H18" s="73"/>
      <c r="I18" s="61"/>
      <c r="J18" s="61">
        <v>61.429000000000002</v>
      </c>
      <c r="K18" s="74"/>
      <c r="L18" s="34"/>
      <c r="M18" s="21"/>
      <c r="N18" s="34"/>
    </row>
    <row r="19" spans="1:40" x14ac:dyDescent="0.25">
      <c r="A19" s="20"/>
      <c r="B19" s="21" t="e" cm="1">
        <f t="array" ref="B19">SUM(LARGE(G19:AA19,{1,2,3,4}))</f>
        <v>#NUM!</v>
      </c>
      <c r="C19" s="39" t="e" cm="1">
        <f t="array" ref="C19">SUM(LARGE(G19:AA19,{1,2}))</f>
        <v>#NUM!</v>
      </c>
      <c r="D19" s="59" t="s">
        <v>688</v>
      </c>
      <c r="E19" s="59" t="s">
        <v>656</v>
      </c>
      <c r="F19" s="59" t="s">
        <v>689</v>
      </c>
      <c r="G19" s="74"/>
      <c r="H19" s="60"/>
      <c r="I19" s="61"/>
      <c r="J19" s="61"/>
      <c r="K19" s="74">
        <v>64.143000000000001</v>
      </c>
      <c r="M19" s="36"/>
      <c r="N19" s="34"/>
    </row>
    <row r="20" spans="1:40" x14ac:dyDescent="0.25">
      <c r="A20" s="25"/>
      <c r="B20" s="21" t="e" cm="1">
        <f t="array" ref="B20">SUM(LARGE(G20:AA20,{1,2,3,4}))</f>
        <v>#NUM!</v>
      </c>
      <c r="C20" s="39" t="e" cm="1">
        <f t="array" ref="C20">SUM(LARGE(G20:AA20,{1,2}))</f>
        <v>#NUM!</v>
      </c>
      <c r="D20" s="59" t="s">
        <v>266</v>
      </c>
      <c r="E20" s="63" t="s">
        <v>48</v>
      </c>
      <c r="F20" s="63" t="s">
        <v>49</v>
      </c>
      <c r="G20" s="74">
        <v>58.570999999999998</v>
      </c>
      <c r="H20" s="73"/>
      <c r="I20" s="74"/>
      <c r="J20" s="74"/>
      <c r="K20" s="74"/>
      <c r="M20" s="36"/>
      <c r="N20" s="34"/>
      <c r="R20" s="17"/>
      <c r="U20" s="33"/>
      <c r="V20" s="33"/>
    </row>
    <row r="21" spans="1:40" ht="25.5" x14ac:dyDescent="0.25">
      <c r="A21" s="25"/>
      <c r="B21" s="21" t="e" cm="1">
        <f t="array" ref="B21">SUM(LARGE(G21:AA21,{1,2,3,4}))</f>
        <v>#NUM!</v>
      </c>
      <c r="C21" s="39" t="e" cm="1">
        <f t="array" ref="C21">SUM(LARGE(G21:AA21,{1,2}))</f>
        <v>#NUM!</v>
      </c>
      <c r="D21" s="59" t="s">
        <v>258</v>
      </c>
      <c r="E21" s="63" t="s">
        <v>32</v>
      </c>
      <c r="F21" s="63" t="s">
        <v>33</v>
      </c>
      <c r="G21" s="74">
        <v>64.143000000000001</v>
      </c>
      <c r="H21" s="73"/>
      <c r="I21" s="61"/>
      <c r="J21" s="61"/>
      <c r="K21" s="74"/>
      <c r="M21" s="36"/>
    </row>
    <row r="22" spans="1:40" x14ac:dyDescent="0.25">
      <c r="A22" s="23"/>
      <c r="B22" s="21"/>
      <c r="C22" s="39" t="e" cm="1">
        <f t="array" ref="C22">SUM(LARGE(G22:AA22,{1,2}))</f>
        <v>#NUM!</v>
      </c>
      <c r="D22" s="59" t="s">
        <v>678</v>
      </c>
      <c r="E22" s="59" t="s">
        <v>679</v>
      </c>
      <c r="F22" s="59" t="s">
        <v>680</v>
      </c>
      <c r="G22" s="74"/>
      <c r="H22" s="60"/>
      <c r="I22" s="61"/>
      <c r="J22" s="61"/>
      <c r="K22" s="74">
        <v>66.856999999999999</v>
      </c>
      <c r="M22" s="36"/>
      <c r="N22" s="34"/>
    </row>
    <row r="23" spans="1:40" x14ac:dyDescent="0.25">
      <c r="A23" s="25"/>
      <c r="B23" s="12" t="e" cm="1">
        <f t="array" ref="B23">SUM(LARGE(G23:AA23,{1,2,3,4}))</f>
        <v>#NUM!</v>
      </c>
      <c r="C23" s="39" cm="1">
        <f t="array" ref="C23">SUM(LARGE(G23:AA23,{1,2}))</f>
        <v>117.714</v>
      </c>
      <c r="D23" s="59" t="s">
        <v>267</v>
      </c>
      <c r="E23" s="63" t="s">
        <v>50</v>
      </c>
      <c r="F23" s="63" t="s">
        <v>51</v>
      </c>
      <c r="G23" s="74">
        <v>58.143000000000001</v>
      </c>
      <c r="H23" s="73"/>
      <c r="I23" s="74"/>
      <c r="J23" s="74"/>
      <c r="K23" s="74">
        <v>59.570999999999998</v>
      </c>
      <c r="L23" s="34"/>
      <c r="M23" s="36"/>
      <c r="N23" s="34"/>
    </row>
    <row r="24" spans="1:40" x14ac:dyDescent="0.25">
      <c r="A24" s="4"/>
      <c r="B24" s="21" t="e" cm="1">
        <f t="array" ref="B24">SUM(LARGE(G24:AA24,{1,2,3,4}))</f>
        <v>#NUM!</v>
      </c>
      <c r="C24" s="39" cm="1">
        <f t="array" ref="C24">SUM(LARGE(G24:AA24,{1,2}))</f>
        <v>125.071</v>
      </c>
      <c r="D24" s="59" t="s">
        <v>264</v>
      </c>
      <c r="E24" s="63" t="s">
        <v>44</v>
      </c>
      <c r="F24" s="63" t="s">
        <v>45</v>
      </c>
      <c r="G24" s="74">
        <v>59.070999999999998</v>
      </c>
      <c r="H24" s="73"/>
      <c r="I24" s="61"/>
      <c r="J24" s="61"/>
      <c r="K24" s="74">
        <v>66</v>
      </c>
      <c r="L24" s="34"/>
      <c r="M24" s="34"/>
      <c r="N24" s="34"/>
      <c r="R24" s="17"/>
      <c r="S24" s="17"/>
      <c r="T24" s="17"/>
      <c r="U24" s="32"/>
      <c r="V24" s="32"/>
    </row>
    <row r="25" spans="1:40" x14ac:dyDescent="0.25">
      <c r="A25" s="4"/>
      <c r="B25" s="21" t="e" cm="1">
        <f t="array" ref="B25">SUM(LARGE(G25:AA25,{1,2,3,4}))</f>
        <v>#NUM!</v>
      </c>
      <c r="C25" s="39" cm="1">
        <f t="array" ref="C25">SUM(LARGE(G25:AA25,{1,2}))</f>
        <v>115.92828571428572</v>
      </c>
      <c r="D25" s="59" t="s">
        <v>269</v>
      </c>
      <c r="E25" s="63" t="s">
        <v>54</v>
      </c>
      <c r="F25" s="63" t="s">
        <v>55</v>
      </c>
      <c r="G25" s="74">
        <v>57.213999999999999</v>
      </c>
      <c r="H25" s="73"/>
      <c r="I25" s="74">
        <f>205.5/350*100</f>
        <v>58.714285714285722</v>
      </c>
      <c r="J25" s="74"/>
      <c r="K25" s="74"/>
      <c r="M25" s="34"/>
      <c r="N25" s="34"/>
    </row>
    <row r="26" spans="1:40" x14ac:dyDescent="0.25">
      <c r="A26" s="25"/>
      <c r="B26" s="21" t="e" cm="1">
        <f t="array" ref="B26">SUM(LARGE(G26:AA26,{1,2,3,4}))</f>
        <v>#NUM!</v>
      </c>
      <c r="C26" s="39" cm="1">
        <f t="array" ref="C26">SUM(LARGE(G26:AA26,{1,2}))</f>
        <v>117.785</v>
      </c>
      <c r="D26" s="59" t="s">
        <v>262</v>
      </c>
      <c r="E26" s="63" t="s">
        <v>40</v>
      </c>
      <c r="F26" s="63" t="s">
        <v>41</v>
      </c>
      <c r="G26" s="74">
        <v>60.070999999999998</v>
      </c>
      <c r="H26" s="76"/>
      <c r="I26" s="61"/>
      <c r="J26" s="61"/>
      <c r="K26" s="74">
        <v>57.713999999999999</v>
      </c>
      <c r="L26" s="34"/>
      <c r="M26" s="34"/>
      <c r="N26" s="34"/>
      <c r="S26" s="17"/>
      <c r="T26" s="77"/>
      <c r="U26" s="21"/>
      <c r="V26" s="21"/>
    </row>
    <row r="27" spans="1:40" x14ac:dyDescent="0.25">
      <c r="A27" s="4"/>
      <c r="B27" s="21" t="e" cm="1">
        <f t="array" ref="B27">SUM(LARGE(G27:AA27,{1,2,3,4}))</f>
        <v>#NUM!</v>
      </c>
      <c r="C27" s="39" t="e" cm="1">
        <f t="array" ref="C27">SUM(LARGE(G27:AA27,{1,2}))</f>
        <v>#NUM!</v>
      </c>
      <c r="D27" s="59" t="s">
        <v>414</v>
      </c>
      <c r="E27" s="63" t="s">
        <v>408</v>
      </c>
      <c r="F27" s="63" t="s">
        <v>529</v>
      </c>
      <c r="G27" s="74"/>
      <c r="H27" s="73"/>
      <c r="I27" s="74"/>
      <c r="J27" s="74">
        <v>66.429000000000002</v>
      </c>
      <c r="K27" s="59"/>
      <c r="L27" s="34"/>
      <c r="N27" s="71"/>
      <c r="R27" s="17"/>
    </row>
    <row r="28" spans="1:40" x14ac:dyDescent="0.25">
      <c r="A28" s="4"/>
      <c r="B28" s="21" t="e" cm="1">
        <f t="array" ref="B28">SUM(LARGE(G28:AA28,{1,2,3,4}))</f>
        <v>#NUM!</v>
      </c>
      <c r="C28" s="39" t="e" cm="1">
        <f t="array" ref="C28">SUM(LARGE(G28:AA28,{1,2}))</f>
        <v>#NUM!</v>
      </c>
      <c r="D28" t="s">
        <v>254</v>
      </c>
      <c r="E28" s="56" t="s">
        <v>24</v>
      </c>
      <c r="F28" s="56" t="s">
        <v>25</v>
      </c>
      <c r="G28" s="74">
        <v>67.356999999999999</v>
      </c>
      <c r="H28" s="45"/>
      <c r="I28" s="46"/>
      <c r="K28"/>
      <c r="M28" s="34"/>
      <c r="N28" s="34"/>
      <c r="P28" s="21"/>
      <c r="S28" s="17"/>
      <c r="T28" s="17"/>
      <c r="U28" s="32"/>
      <c r="V28" s="32"/>
    </row>
    <row r="29" spans="1:40" s="25" customFormat="1" x14ac:dyDescent="0.25">
      <c r="B29" s="21" t="e" cm="1">
        <f t="array" ref="B29">SUM(LARGE(G29:AA29,{1,2,3,4}))</f>
        <v>#NUM!</v>
      </c>
      <c r="C29" s="39" t="e" cm="1">
        <f t="array" ref="C29">SUM(LARGE(G29:AA29,{1,2}))</f>
        <v>#NUM!</v>
      </c>
      <c r="D29">
        <v>717</v>
      </c>
      <c r="E29" s="56" t="s">
        <v>24</v>
      </c>
      <c r="F29" s="56" t="s">
        <v>612</v>
      </c>
      <c r="G29" s="74"/>
      <c r="H29" s="35"/>
      <c r="I29" s="21">
        <f>226.5/350*100</f>
        <v>64.714285714285708</v>
      </c>
      <c r="J29" s="21"/>
      <c r="K29" s="58"/>
      <c r="L29" s="21"/>
      <c r="M29" s="34"/>
      <c r="N29" s="21"/>
      <c r="O29" s="21"/>
      <c r="P29" s="21"/>
      <c r="Q29" s="47"/>
      <c r="R29" s="21"/>
      <c r="S29" s="21"/>
      <c r="T29" s="21"/>
      <c r="U29" s="21"/>
      <c r="V29" s="21"/>
      <c r="W29" s="21"/>
      <c r="X29" s="22"/>
      <c r="Y29" s="22"/>
      <c r="Z29" s="26"/>
      <c r="AA29" s="26"/>
      <c r="AB29" s="26"/>
      <c r="AC29" s="26"/>
      <c r="AD29" s="26"/>
      <c r="AE29" s="26"/>
      <c r="AF29" s="22"/>
      <c r="AG29" s="22"/>
      <c r="AH29" s="22"/>
      <c r="AI29" s="23"/>
      <c r="AJ29" s="26"/>
      <c r="AK29" s="22"/>
      <c r="AL29" s="22"/>
      <c r="AM29" s="22"/>
      <c r="AN29" s="23"/>
    </row>
    <row r="30" spans="1:40" x14ac:dyDescent="0.25">
      <c r="A30" s="4"/>
      <c r="B30" s="21" t="e" cm="1">
        <f t="array" ref="B30">SUM(LARGE(G30:AA30,{1,2,3,4}))</f>
        <v>#NUM!</v>
      </c>
      <c r="C30" s="39" cm="1">
        <f t="array" ref="C30">SUM(LARGE(G30:AA30,{1,2}))</f>
        <v>127.857</v>
      </c>
      <c r="D30" t="s">
        <v>256</v>
      </c>
      <c r="E30" s="56" t="s">
        <v>28</v>
      </c>
      <c r="F30" s="56" t="s">
        <v>29</v>
      </c>
      <c r="G30" s="74">
        <v>65.570999999999998</v>
      </c>
      <c r="H30" s="38"/>
      <c r="I30" s="17"/>
      <c r="J30" s="17">
        <v>62.286000000000001</v>
      </c>
      <c r="K30" s="70"/>
      <c r="M30" s="34"/>
      <c r="N30" s="34"/>
      <c r="S30" s="21"/>
      <c r="T30" s="58"/>
    </row>
    <row r="31" spans="1:40" x14ac:dyDescent="0.25">
      <c r="A31" s="4"/>
      <c r="B31" s="12" t="e" cm="1">
        <f t="array" ref="B31">SUM(LARGE(G31:AA31,{1,2,3,4}))</f>
        <v>#NUM!</v>
      </c>
      <c r="C31" s="39" t="e" cm="1">
        <f t="array" ref="C31">SUM(LARGE(G31:AA31,{1,2}))</f>
        <v>#NUM!</v>
      </c>
      <c r="D31">
        <v>59</v>
      </c>
      <c r="E31" s="56" t="s">
        <v>613</v>
      </c>
      <c r="F31" s="56" t="s">
        <v>614</v>
      </c>
      <c r="G31" s="74"/>
      <c r="H31" s="38"/>
      <c r="I31" s="17">
        <f>219.5/350*100</f>
        <v>62.714285714285708</v>
      </c>
      <c r="K31" s="58"/>
      <c r="L31" s="34"/>
      <c r="M31" s="34"/>
    </row>
    <row r="32" spans="1:40" x14ac:dyDescent="0.25">
      <c r="A32" s="4"/>
      <c r="B32" s="12" t="e" cm="1">
        <f t="array" ref="B32">SUM(LARGE(G32:AA32,{1,2,3,4}))</f>
        <v>#NUM!</v>
      </c>
      <c r="C32" s="39" t="e" cm="1">
        <f t="array" ref="C32">SUM(LARGE(G32:AA32,{1,2}))</f>
        <v>#NUM!</v>
      </c>
      <c r="D32" t="s">
        <v>418</v>
      </c>
      <c r="E32" s="56" t="s">
        <v>412</v>
      </c>
      <c r="F32" s="56" t="s">
        <v>525</v>
      </c>
      <c r="G32" s="74"/>
      <c r="H32" s="38"/>
      <c r="J32" s="12">
        <v>61.429000000000002</v>
      </c>
      <c r="K32" s="70"/>
      <c r="L32" s="17"/>
      <c r="M32" s="34"/>
      <c r="N32" s="34"/>
      <c r="P32" s="17"/>
      <c r="W32" s="12"/>
    </row>
    <row r="33" spans="1:33" x14ac:dyDescent="0.25">
      <c r="A33" s="4"/>
      <c r="B33" s="12" t="e" cm="1">
        <f t="array" ref="B33">SUM(LARGE(G33:AA33,{1,2,3,4}))</f>
        <v>#NUM!</v>
      </c>
      <c r="C33" s="39" t="e" cm="1">
        <f t="array" ref="C33">SUM(LARGE(G33:AA33,{1,2}))</f>
        <v>#NUM!</v>
      </c>
      <c r="D33" t="s">
        <v>417</v>
      </c>
      <c r="E33" s="56" t="s">
        <v>411</v>
      </c>
      <c r="F33" s="56" t="s">
        <v>526</v>
      </c>
      <c r="G33" s="74"/>
      <c r="H33" s="38"/>
      <c r="I33" s="17"/>
      <c r="J33" s="17">
        <v>61.429000000000002</v>
      </c>
      <c r="K33" s="70"/>
      <c r="M33" s="34"/>
      <c r="S33" s="17"/>
      <c r="T33" s="17"/>
    </row>
    <row r="34" spans="1:33" x14ac:dyDescent="0.25">
      <c r="A34" s="4"/>
      <c r="B34" s="12" t="e" cm="1">
        <f t="array" ref="B34">SUM(LARGE(G34:AA34,{1,2,3,4}))</f>
        <v>#NUM!</v>
      </c>
      <c r="C34" s="39" cm="1">
        <f t="array" ref="C34">SUM(LARGE(G34:AA34,{1,2}))</f>
        <v>118.42842857142858</v>
      </c>
      <c r="D34" t="s">
        <v>263</v>
      </c>
      <c r="E34" s="56" t="s">
        <v>42</v>
      </c>
      <c r="F34" s="56" t="s">
        <v>43</v>
      </c>
      <c r="G34" s="74">
        <v>59.856999999999999</v>
      </c>
      <c r="H34" s="38"/>
      <c r="I34" s="12">
        <f>205/350*100</f>
        <v>58.571428571428577</v>
      </c>
      <c r="K34" s="70"/>
      <c r="M34" s="34"/>
      <c r="N34" s="34"/>
      <c r="U34" s="32"/>
      <c r="V34" s="32"/>
    </row>
    <row r="35" spans="1:33" x14ac:dyDescent="0.25">
      <c r="A35" s="4"/>
      <c r="B35" s="12" t="e" cm="1">
        <f t="array" ref="B35">SUM(LARGE(G35:AA35,{1,2,3,4}))</f>
        <v>#NUM!</v>
      </c>
      <c r="C35" s="39" t="e" cm="1">
        <f t="array" ref="C35">SUM(LARGE(G35:AA35,{1,2}))</f>
        <v>#NUM!</v>
      </c>
      <c r="D35" t="s">
        <v>420</v>
      </c>
      <c r="E35" s="56" t="s">
        <v>397</v>
      </c>
      <c r="F35" s="56" t="s">
        <v>527</v>
      </c>
      <c r="G35" s="74"/>
      <c r="H35" s="38"/>
      <c r="I35" s="17"/>
      <c r="J35" s="17">
        <v>58.856999999999999</v>
      </c>
      <c r="K35" s="70"/>
      <c r="L35" s="34"/>
      <c r="X35" s="15"/>
      <c r="Y35" s="15"/>
      <c r="Z35" s="11"/>
      <c r="AA35" s="5"/>
      <c r="AB35" s="5"/>
      <c r="AC35" s="5"/>
      <c r="AD35" s="5"/>
      <c r="AE35" s="5"/>
      <c r="AF35" s="9"/>
      <c r="AG35" s="9"/>
    </row>
    <row r="36" spans="1:33" x14ac:dyDescent="0.25">
      <c r="C36" s="39" t="e" cm="1">
        <f t="array" ref="C36">SUM(LARGE(G36:AA36,{1,2}))</f>
        <v>#NUM!</v>
      </c>
    </row>
    <row r="37" spans="1:33" x14ac:dyDescent="0.25">
      <c r="C37" s="39" t="e" cm="1">
        <f t="array" ref="C37">SUM(LARGE(G37:AA37,{1,2}))</f>
        <v>#NUM!</v>
      </c>
    </row>
    <row r="38" spans="1:33" x14ac:dyDescent="0.25">
      <c r="C38" s="39" t="e" cm="1">
        <f t="array" ref="C38">SUM(LARGE(G38:AA38,{1,2}))</f>
        <v>#NUM!</v>
      </c>
    </row>
    <row r="39" spans="1:33" x14ac:dyDescent="0.25">
      <c r="C39" s="39" t="e" cm="1">
        <f t="array" ref="C39">SUM(LARGE(G39:AA39,{1,2}))</f>
        <v>#NUM!</v>
      </c>
    </row>
    <row r="40" spans="1:33" x14ac:dyDescent="0.25">
      <c r="C40" s="39" t="e" cm="1">
        <f t="array" ref="C40">SUM(LARGE(G40:AA40,{1,2}))</f>
        <v>#NUM!</v>
      </c>
    </row>
    <row r="41" spans="1:33" x14ac:dyDescent="0.25">
      <c r="C41" s="39" t="e" cm="1">
        <f t="array" ref="C41">SUM(LARGE(G41:AA41,{1,2}))</f>
        <v>#NUM!</v>
      </c>
    </row>
    <row r="42" spans="1:33" x14ac:dyDescent="0.25">
      <c r="C42" s="39" t="e" cm="1">
        <f t="array" ref="C42">SUM(LARGE(G42:AA42,{1,2}))</f>
        <v>#NUM!</v>
      </c>
    </row>
    <row r="43" spans="1:33" x14ac:dyDescent="0.25">
      <c r="C43" s="39" t="e" cm="1">
        <f t="array" ref="C43">SUM(LARGE(G43:AA43,{1,2}))</f>
        <v>#NUM!</v>
      </c>
    </row>
    <row r="44" spans="1:33" x14ac:dyDescent="0.25">
      <c r="C44" s="39" t="e" cm="1">
        <f t="array" ref="C44">SUM(LARGE(G44:AA44,{1,2}))</f>
        <v>#NUM!</v>
      </c>
    </row>
    <row r="45" spans="1:33" x14ac:dyDescent="0.25">
      <c r="C45" s="39" t="e" cm="1">
        <f t="array" ref="C45">SUM(LARGE(G45:AA45,{1,2}))</f>
        <v>#NUM!</v>
      </c>
    </row>
    <row r="46" spans="1:33" x14ac:dyDescent="0.25">
      <c r="C46" s="39" t="e" cm="1">
        <f t="array" ref="C46">SUM(LARGE(G46:AA46,{1,2}))</f>
        <v>#NUM!</v>
      </c>
    </row>
    <row r="47" spans="1:33" x14ac:dyDescent="0.25">
      <c r="C47" s="39" t="e" cm="1">
        <f t="array" ref="C47">SUM(LARGE(G47:AA47,{1,2}))</f>
        <v>#NUM!</v>
      </c>
    </row>
    <row r="48" spans="1:33" x14ac:dyDescent="0.25">
      <c r="C48" s="39" t="e" cm="1">
        <f t="array" ref="C48">SUM(LARGE(G48:AA48,{1,2}))</f>
        <v>#NUM!</v>
      </c>
    </row>
    <row r="49" spans="3:3" x14ac:dyDescent="0.25">
      <c r="C49" s="39" t="e" cm="1">
        <f t="array" ref="C49">SUM(LARGE(G49:AA49,{1,2}))</f>
        <v>#NUM!</v>
      </c>
    </row>
    <row r="50" spans="3:3" x14ac:dyDescent="0.25">
      <c r="C50" s="39" t="e" cm="1">
        <f t="array" ref="C50">SUM(LARGE(G50:AA50,{1,2}))</f>
        <v>#NUM!</v>
      </c>
    </row>
    <row r="51" spans="3:3" x14ac:dyDescent="0.25">
      <c r="C51" s="39" t="e" cm="1">
        <f t="array" ref="C51">SUM(LARGE(G51:AA51,{1,2}))</f>
        <v>#NUM!</v>
      </c>
    </row>
    <row r="52" spans="3:3" x14ac:dyDescent="0.25">
      <c r="C52" s="39" t="e" cm="1">
        <f t="array" ref="C52">SUM(LARGE(G52:AA52,{1,2}))</f>
        <v>#NUM!</v>
      </c>
    </row>
    <row r="53" spans="3:3" x14ac:dyDescent="0.25">
      <c r="C53" s="39" t="e" cm="1">
        <f t="array" ref="C53">SUM(LARGE(G53:AA53,{1,2}))</f>
        <v>#NUM!</v>
      </c>
    </row>
    <row r="54" spans="3:3" x14ac:dyDescent="0.25">
      <c r="C54" s="39" t="e" cm="1">
        <f t="array" ref="C54">SUM(LARGE(G54:AA54,{1,2}))</f>
        <v>#NUM!</v>
      </c>
    </row>
    <row r="55" spans="3:3" x14ac:dyDescent="0.25">
      <c r="C55" s="39" t="e" cm="1">
        <f t="array" ref="C55">SUM(LARGE(G55:AA55,{1,2}))</f>
        <v>#NUM!</v>
      </c>
    </row>
    <row r="56" spans="3:3" x14ac:dyDescent="0.25">
      <c r="C56" s="39" t="e" cm="1">
        <f t="array" ref="C56">SUM(LARGE(G56:AA56,{1,2}))</f>
        <v>#NUM!</v>
      </c>
    </row>
    <row r="57" spans="3:3" x14ac:dyDescent="0.25">
      <c r="C57" s="39" t="e" cm="1">
        <f t="array" ref="C57">SUM(LARGE(G57:AA57,{1,2}))</f>
        <v>#NUM!</v>
      </c>
    </row>
    <row r="58" spans="3:3" x14ac:dyDescent="0.25">
      <c r="C58" s="39" t="e" cm="1">
        <f t="array" ref="C58">SUM(LARGE(G58:AA58,{1,2}))</f>
        <v>#NUM!</v>
      </c>
    </row>
    <row r="59" spans="3:3" x14ac:dyDescent="0.25">
      <c r="C59" s="39" t="e" cm="1">
        <f t="array" ref="C59">SUM(LARGE(G59:AA59,{1,2}))</f>
        <v>#NUM!</v>
      </c>
    </row>
    <row r="60" spans="3:3" x14ac:dyDescent="0.25">
      <c r="C60" s="39" t="e" cm="1">
        <f t="array" ref="C60">SUM(LARGE(G60:AA60,{1,2}))</f>
        <v>#NUM!</v>
      </c>
    </row>
    <row r="61" spans="3:3" x14ac:dyDescent="0.25">
      <c r="C61" s="39" t="e" cm="1">
        <f t="array" ref="C61">SUM(LARGE(G61:AA61,{1,2}))</f>
        <v>#NUM!</v>
      </c>
    </row>
    <row r="62" spans="3:3" x14ac:dyDescent="0.25">
      <c r="C62" s="39" t="e" cm="1">
        <f t="array" ref="C62">SUM(LARGE(G62:AA62,{1,2}))</f>
        <v>#NUM!</v>
      </c>
    </row>
    <row r="63" spans="3:3" x14ac:dyDescent="0.25">
      <c r="C63" s="39" t="e" cm="1">
        <f t="array" ref="C63">SUM(LARGE(G63:AA63,{1,2}))</f>
        <v>#NUM!</v>
      </c>
    </row>
    <row r="64" spans="3:3" x14ac:dyDescent="0.25">
      <c r="C64" s="39" t="e" cm="1">
        <f t="array" ref="C64">SUM(LARGE(G64:AA64,{1,2}))</f>
        <v>#NUM!</v>
      </c>
    </row>
    <row r="65" spans="3:3" x14ac:dyDescent="0.25">
      <c r="C65" s="39" t="e" cm="1">
        <f t="array" ref="C65">SUM(LARGE(G65:AA65,{1,2}))</f>
        <v>#NUM!</v>
      </c>
    </row>
    <row r="66" spans="3:3" x14ac:dyDescent="0.25">
      <c r="C66" s="39" t="e" cm="1">
        <f t="array" ref="C66">SUM(LARGE(G66:AA66,{1,2}))</f>
        <v>#NUM!</v>
      </c>
    </row>
    <row r="67" spans="3:3" x14ac:dyDescent="0.25">
      <c r="C67" s="39" t="e" cm="1">
        <f t="array" ref="C67">SUM(LARGE(G67:AA67,{1,2}))</f>
        <v>#NUM!</v>
      </c>
    </row>
    <row r="68" spans="3:3" x14ac:dyDescent="0.25">
      <c r="C68" s="39" t="e" cm="1">
        <f t="array" ref="C68">SUM(LARGE(G68:AA68,{1,2}))</f>
        <v>#NUM!</v>
      </c>
    </row>
  </sheetData>
  <sortState xmlns:xlrd2="http://schemas.microsoft.com/office/spreadsheetml/2017/richdata2" ref="A2:AP35">
    <sortCondition ref="E2:E35"/>
  </sortState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B9D85-D974-44A0-BFE2-ED25652E6E66}">
  <dimension ref="A1:AP42"/>
  <sheetViews>
    <sheetView workbookViewId="0">
      <selection activeCell="G2" sqref="G2:G18"/>
    </sheetView>
  </sheetViews>
  <sheetFormatPr defaultColWidth="9.140625" defaultRowHeight="15" x14ac:dyDescent="0.25"/>
  <cols>
    <col min="1" max="1" width="10" style="3" customWidth="1"/>
    <col min="2" max="2" width="8.85546875" style="14" hidden="1" customWidth="1"/>
    <col min="3" max="3" width="8.85546875" style="14" customWidth="1"/>
    <col min="4" max="4" width="11" style="3" customWidth="1"/>
    <col min="5" max="5" width="28.5703125" style="6" customWidth="1"/>
    <col min="6" max="6" width="27.85546875" style="7" customWidth="1"/>
    <col min="7" max="7" width="14.42578125" style="12" customWidth="1"/>
    <col min="8" max="20" width="11.28515625" style="12" customWidth="1"/>
    <col min="21" max="22" width="9" style="12" customWidth="1"/>
    <col min="23" max="23" width="11.5703125" style="1" customWidth="1"/>
    <col min="24" max="24" width="8.85546875" style="1" customWidth="1"/>
    <col min="25" max="25" width="6" style="1" customWidth="1"/>
    <col min="26" max="26" width="8" style="2" customWidth="1"/>
    <col min="27" max="27" width="7.28515625" style="2" customWidth="1"/>
    <col min="28" max="28" width="5.85546875" style="2" customWidth="1"/>
    <col min="29" max="29" width="7.140625" style="2" customWidth="1"/>
    <col min="30" max="30" width="7.7109375" style="2" customWidth="1"/>
    <col min="31" max="31" width="7.140625" style="2" customWidth="1"/>
    <col min="32" max="32" width="8" style="1" customWidth="1"/>
    <col min="33" max="33" width="8.85546875" style="1" customWidth="1"/>
    <col min="34" max="34" width="6" style="1" customWidth="1"/>
    <col min="35" max="35" width="6.42578125" style="3" customWidth="1"/>
    <col min="36" max="36" width="7.140625" style="2" customWidth="1"/>
    <col min="37" max="37" width="7.140625" style="1" customWidth="1"/>
    <col min="38" max="38" width="6.28515625" style="1" customWidth="1"/>
    <col min="39" max="39" width="10.5703125" style="1" customWidth="1"/>
    <col min="40" max="40" width="7.140625" style="3" customWidth="1"/>
    <col min="41" max="41" width="7.140625" style="4" customWidth="1"/>
    <col min="42" max="42" width="18.5703125" style="4" customWidth="1"/>
    <col min="43" max="16384" width="9.140625" style="4"/>
  </cols>
  <sheetData>
    <row r="1" spans="1:42" x14ac:dyDescent="0.25">
      <c r="A1" s="28" t="s">
        <v>3</v>
      </c>
      <c r="B1" s="18" t="s">
        <v>2</v>
      </c>
      <c r="C1" s="19" t="s">
        <v>11</v>
      </c>
      <c r="D1" s="27" t="s">
        <v>0</v>
      </c>
      <c r="E1" s="54" t="s">
        <v>4</v>
      </c>
      <c r="F1" s="54" t="s">
        <v>1</v>
      </c>
      <c r="G1" s="55" t="s">
        <v>13</v>
      </c>
      <c r="H1" s="30" t="s">
        <v>14</v>
      </c>
      <c r="I1" s="30" t="s">
        <v>15</v>
      </c>
      <c r="J1" s="30" t="s">
        <v>12</v>
      </c>
      <c r="K1" s="30" t="s">
        <v>22</v>
      </c>
      <c r="L1" s="30" t="s">
        <v>16</v>
      </c>
      <c r="M1" s="30" t="s">
        <v>8</v>
      </c>
      <c r="N1" s="41" t="s">
        <v>17</v>
      </c>
      <c r="O1" s="30" t="s">
        <v>10</v>
      </c>
      <c r="P1" s="30" t="s">
        <v>18</v>
      </c>
      <c r="Q1" s="30" t="s">
        <v>19</v>
      </c>
      <c r="R1" s="30" t="s">
        <v>7</v>
      </c>
      <c r="S1" s="30" t="s">
        <v>20</v>
      </c>
      <c r="T1" s="30" t="s">
        <v>23</v>
      </c>
      <c r="U1" s="30" t="s">
        <v>21</v>
      </c>
      <c r="V1" s="29" t="s">
        <v>6</v>
      </c>
      <c r="W1" s="29" t="s">
        <v>9</v>
      </c>
      <c r="X1" s="29"/>
      <c r="Y1" s="29"/>
      <c r="Z1" s="29"/>
      <c r="AA1" s="29"/>
      <c r="AB1" s="29"/>
      <c r="AC1" s="29"/>
      <c r="AD1" s="29"/>
      <c r="AE1" s="29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</row>
    <row r="2" spans="1:42" x14ac:dyDescent="0.25">
      <c r="A2" s="25"/>
      <c r="B2" s="21" t="e" cm="1">
        <f t="array" ref="B2">SUM(LARGE(G2:AA2,{1,2,3,4}))</f>
        <v>#NUM!</v>
      </c>
      <c r="C2" s="39" cm="1">
        <f t="array" ref="C2">SUM(LARGE(G2:AA2,{1,2}))</f>
        <v>128.99957142857141</v>
      </c>
      <c r="D2" s="59" t="s">
        <v>233</v>
      </c>
      <c r="E2" s="63" t="s">
        <v>114</v>
      </c>
      <c r="F2" s="63" t="s">
        <v>115</v>
      </c>
      <c r="G2" s="60">
        <v>63.570999999999998</v>
      </c>
      <c r="H2" s="72"/>
      <c r="I2" s="60">
        <f>229/350*100</f>
        <v>65.428571428571431</v>
      </c>
      <c r="J2" s="61"/>
      <c r="K2" s="61"/>
      <c r="N2" s="34"/>
      <c r="P2" s="17"/>
      <c r="R2" s="17"/>
      <c r="T2" s="44"/>
      <c r="U2" s="21"/>
      <c r="V2" s="21"/>
    </row>
    <row r="3" spans="1:42" x14ac:dyDescent="0.25">
      <c r="A3" s="25"/>
      <c r="B3" s="21" t="e" cm="1">
        <f t="array" ref="B3">SUM(LARGE(G3:AA3,{1,2,3,4}))</f>
        <v>#NUM!</v>
      </c>
      <c r="C3" s="39" cm="1">
        <f t="array" ref="C3">SUM(LARGE(G3:AA3,{1,2}))</f>
        <v>127.428</v>
      </c>
      <c r="D3" s="59" t="s">
        <v>400</v>
      </c>
      <c r="E3" s="63" t="s">
        <v>395</v>
      </c>
      <c r="F3" s="63" t="s">
        <v>404</v>
      </c>
      <c r="G3" s="60"/>
      <c r="H3" s="73"/>
      <c r="I3" s="60"/>
      <c r="J3" s="61">
        <v>59.856999999999999</v>
      </c>
      <c r="K3" s="61">
        <v>67.570999999999998</v>
      </c>
      <c r="M3" s="36"/>
      <c r="N3" s="71"/>
      <c r="S3" s="17"/>
      <c r="T3" s="17"/>
    </row>
    <row r="4" spans="1:42" x14ac:dyDescent="0.25">
      <c r="A4" s="25"/>
      <c r="B4" s="21" t="e" cm="1">
        <f t="array" ref="B4">SUM(LARGE(G4:AA4,{1,2,3,4}))</f>
        <v>#NUM!</v>
      </c>
      <c r="C4" s="39" t="e" cm="1">
        <f t="array" ref="C4">SUM(LARGE(G4:AA4,{1,2}))</f>
        <v>#NUM!</v>
      </c>
      <c r="D4" s="59">
        <v>14</v>
      </c>
      <c r="E4" s="63" t="s">
        <v>618</v>
      </c>
      <c r="F4" s="63" t="s">
        <v>619</v>
      </c>
      <c r="G4" s="60"/>
      <c r="H4" s="73"/>
      <c r="I4" s="60">
        <f>216/350*100</f>
        <v>61.714285714285708</v>
      </c>
      <c r="J4" s="61"/>
      <c r="K4" s="61"/>
      <c r="M4" s="37"/>
      <c r="N4" s="48"/>
      <c r="O4" s="17"/>
      <c r="P4" s="17"/>
      <c r="R4" s="17"/>
      <c r="W4" s="14"/>
    </row>
    <row r="5" spans="1:42" x14ac:dyDescent="0.25">
      <c r="A5" s="25"/>
      <c r="B5" s="21" t="e" cm="1">
        <f t="array" ref="B5">SUM(LARGE(G5:AA5,{1,2,3,4}))</f>
        <v>#NUM!</v>
      </c>
      <c r="C5" s="39" t="e" cm="1">
        <f t="array" ref="C5">SUM(LARGE(G5:AA5,{1,2}))</f>
        <v>#NUM!</v>
      </c>
      <c r="D5" s="59" t="s">
        <v>402</v>
      </c>
      <c r="E5" s="63" t="s">
        <v>398</v>
      </c>
      <c r="F5" s="63" t="s">
        <v>407</v>
      </c>
      <c r="G5" s="60"/>
      <c r="H5" s="73"/>
      <c r="I5" s="60"/>
      <c r="J5" s="61">
        <v>55.429000000000002</v>
      </c>
      <c r="K5" s="61"/>
      <c r="M5" s="34"/>
      <c r="N5" s="34"/>
      <c r="S5" s="17"/>
      <c r="T5" s="17"/>
    </row>
    <row r="6" spans="1:42" x14ac:dyDescent="0.25">
      <c r="A6" s="20"/>
      <c r="B6" s="21" t="e" cm="1">
        <f t="array" ref="B6">SUM(LARGE(G6:AA6,{1,2,3,4}))</f>
        <v>#NUM!</v>
      </c>
      <c r="C6" s="39" t="e" cm="1">
        <f t="array" ref="C6">SUM(LARGE(G6:AA6,{1,2}))</f>
        <v>#NUM!</v>
      </c>
      <c r="D6" s="59" t="s">
        <v>703</v>
      </c>
      <c r="E6" s="59" t="s">
        <v>704</v>
      </c>
      <c r="F6" s="59" t="s">
        <v>705</v>
      </c>
      <c r="G6" s="60"/>
      <c r="H6" s="73"/>
      <c r="I6" s="60"/>
      <c r="J6" s="61"/>
      <c r="K6" s="61">
        <v>62.856999999999999</v>
      </c>
      <c r="L6" s="34"/>
      <c r="R6" s="17"/>
      <c r="S6" s="17"/>
      <c r="T6" s="17"/>
      <c r="U6" s="32"/>
      <c r="V6" s="32"/>
      <c r="W6" s="3"/>
    </row>
    <row r="7" spans="1:42" x14ac:dyDescent="0.25">
      <c r="A7" s="25"/>
      <c r="B7" s="21" t="e" cm="1">
        <f t="array" ref="B7">SUM(LARGE(G7:AA7,{1,2,3,4}))</f>
        <v>#NUM!</v>
      </c>
      <c r="C7" s="39" cm="1">
        <f t="array" ref="C7">SUM(LARGE(G7:AA7,{1,2}))</f>
        <v>142.14271428571431</v>
      </c>
      <c r="D7" s="59" t="s">
        <v>232</v>
      </c>
      <c r="E7" s="63" t="s">
        <v>82</v>
      </c>
      <c r="F7" s="63" t="s">
        <v>112</v>
      </c>
      <c r="G7" s="60">
        <v>66.856999999999999</v>
      </c>
      <c r="H7" s="73"/>
      <c r="I7" s="60">
        <f>263.5/350*100</f>
        <v>75.285714285714292</v>
      </c>
      <c r="J7" s="61"/>
      <c r="K7" s="61"/>
      <c r="L7" s="34"/>
      <c r="R7" s="17"/>
    </row>
    <row r="8" spans="1:42" x14ac:dyDescent="0.25">
      <c r="A8" s="25"/>
      <c r="B8" s="21" t="e" cm="1">
        <f t="array" ref="B8">SUM(LARGE(G8:AA8,{1,2,3,4}))</f>
        <v>#NUM!</v>
      </c>
      <c r="C8" s="39" t="e" cm="1">
        <f t="array" ref="C8">SUM(LARGE(G8:AA8,{1,2}))</f>
        <v>#NUM!</v>
      </c>
      <c r="D8" s="59">
        <v>83</v>
      </c>
      <c r="E8" s="63" t="s">
        <v>621</v>
      </c>
      <c r="F8" s="63" t="s">
        <v>622</v>
      </c>
      <c r="G8" s="60"/>
      <c r="H8" s="75"/>
      <c r="I8" s="60">
        <f>205/350*100</f>
        <v>58.571428571428577</v>
      </c>
      <c r="J8" s="61"/>
      <c r="K8" s="61"/>
      <c r="M8" s="34"/>
      <c r="N8" s="34"/>
      <c r="R8" s="17"/>
    </row>
    <row r="9" spans="1:42" x14ac:dyDescent="0.25">
      <c r="A9" s="23"/>
      <c r="B9" s="21" t="e" cm="1">
        <f t="array" ref="B9">SUM(LARGE(G9:AA9,{1,2,3,4}))</f>
        <v>#NUM!</v>
      </c>
      <c r="C9" s="39" t="e" cm="1">
        <f t="array" ref="C9">SUM(LARGE(G9:AA9,{1,2}))</f>
        <v>#NUM!</v>
      </c>
      <c r="D9" s="59" t="s">
        <v>695</v>
      </c>
      <c r="E9" s="59" t="s">
        <v>687</v>
      </c>
      <c r="F9" s="59" t="s">
        <v>696</v>
      </c>
      <c r="G9" s="60"/>
      <c r="H9" s="75"/>
      <c r="I9" s="60"/>
      <c r="J9" s="61"/>
      <c r="K9" s="61">
        <v>67.143000000000001</v>
      </c>
      <c r="N9" s="34"/>
      <c r="O9" s="34"/>
      <c r="S9" s="17"/>
      <c r="T9" s="17"/>
      <c r="U9" s="32"/>
      <c r="V9" s="32"/>
    </row>
    <row r="10" spans="1:42" x14ac:dyDescent="0.25">
      <c r="A10" s="25"/>
      <c r="B10" s="21" t="e" cm="1">
        <f t="array" ref="B10">SUM(LARGE(G10:AA10,{1,2,3,4}))</f>
        <v>#NUM!</v>
      </c>
      <c r="C10" s="39" t="e" cm="1">
        <f t="array" ref="C10">SUM(LARGE(G10:AA10,{1,2}))</f>
        <v>#NUM!</v>
      </c>
      <c r="D10" s="59" t="s">
        <v>697</v>
      </c>
      <c r="E10" s="59" t="s">
        <v>698</v>
      </c>
      <c r="F10" s="59" t="s">
        <v>699</v>
      </c>
      <c r="G10" s="60"/>
      <c r="H10" s="75"/>
      <c r="I10" s="60"/>
      <c r="J10" s="61"/>
      <c r="K10" s="61">
        <v>65.286000000000001</v>
      </c>
      <c r="M10" s="21"/>
      <c r="N10" s="58"/>
      <c r="U10" s="33"/>
      <c r="V10" s="33"/>
    </row>
    <row r="11" spans="1:42" x14ac:dyDescent="0.25">
      <c r="A11" s="25"/>
      <c r="B11" s="21" t="e" cm="1">
        <f t="array" ref="B11">SUM(LARGE(G11:AA11,{1,2,3,4}))</f>
        <v>#NUM!</v>
      </c>
      <c r="C11" s="39" cm="1">
        <f t="array" ref="C11">SUM(LARGE(G11:AA11,{1,2}))</f>
        <v>109.50028571428572</v>
      </c>
      <c r="D11" s="59" t="s">
        <v>236</v>
      </c>
      <c r="E11" s="63" t="s">
        <v>66</v>
      </c>
      <c r="F11" s="63" t="s">
        <v>120</v>
      </c>
      <c r="G11" s="60">
        <v>55.786000000000001</v>
      </c>
      <c r="H11" s="75"/>
      <c r="I11" s="65">
        <f>188/350*100</f>
        <v>53.714285714285715</v>
      </c>
      <c r="J11" s="61"/>
      <c r="K11" s="61"/>
      <c r="N11" s="34"/>
      <c r="O11" s="17"/>
      <c r="P11" s="17"/>
    </row>
    <row r="12" spans="1:42" x14ac:dyDescent="0.25">
      <c r="A12" s="25"/>
      <c r="B12" s="21" t="e" cm="1">
        <f t="array" ref="B12">SUM(LARGE(G12:AA12,{1,2,3,4}))</f>
        <v>#NUM!</v>
      </c>
      <c r="C12" s="39" cm="1">
        <f t="array" ref="C12">SUM(LARGE(G12:AA12,{1,2}))</f>
        <v>120.715</v>
      </c>
      <c r="D12" s="59" t="s">
        <v>401</v>
      </c>
      <c r="E12" s="63" t="s">
        <v>396</v>
      </c>
      <c r="F12" s="63" t="s">
        <v>405</v>
      </c>
      <c r="G12" s="60"/>
      <c r="H12" s="59"/>
      <c r="I12" s="65"/>
      <c r="J12" s="61">
        <v>59.286000000000001</v>
      </c>
      <c r="K12" s="61">
        <v>61.429000000000002</v>
      </c>
      <c r="M12" s="21"/>
      <c r="N12" s="58"/>
      <c r="S12" s="17"/>
      <c r="T12" s="17"/>
      <c r="U12" s="32"/>
      <c r="V12" s="32"/>
    </row>
    <row r="13" spans="1:42" x14ac:dyDescent="0.25">
      <c r="A13" s="25"/>
      <c r="B13" s="21" t="e" cm="1">
        <f t="array" ref="B13">SUM(LARGE(G13:AA13,{1,2,3,4}))</f>
        <v>#NUM!</v>
      </c>
      <c r="C13" s="39" t="e" cm="1">
        <f t="array" ref="C13">SUM(LARGE(G13:AA13,{1,2}))</f>
        <v>#NUM!</v>
      </c>
      <c r="D13" s="59" t="s">
        <v>399</v>
      </c>
      <c r="E13" s="63" t="s">
        <v>394</v>
      </c>
      <c r="F13" s="63" t="s">
        <v>403</v>
      </c>
      <c r="G13" s="60"/>
      <c r="H13" s="62"/>
      <c r="I13" s="61"/>
      <c r="J13" s="61">
        <v>61.856999999999999</v>
      </c>
      <c r="K13" s="61"/>
      <c r="U13" s="33"/>
      <c r="V13" s="33"/>
    </row>
    <row r="14" spans="1:42" x14ac:dyDescent="0.25">
      <c r="A14" s="4"/>
      <c r="B14" s="21" t="e" cm="1">
        <f t="array" ref="B14">SUM(LARGE(G14:AA14,{1,2,3,4}))</f>
        <v>#NUM!</v>
      </c>
      <c r="C14" s="39" t="e" cm="1">
        <f t="array" ref="C14">SUM(LARGE(G14:AA14,{1,2}))</f>
        <v>#NUM!</v>
      </c>
      <c r="D14" s="59">
        <v>954</v>
      </c>
      <c r="E14" s="63" t="s">
        <v>121</v>
      </c>
      <c r="F14" s="63" t="s">
        <v>620</v>
      </c>
      <c r="G14" s="60"/>
      <c r="H14" s="76"/>
      <c r="I14" s="61">
        <f>206/350*100</f>
        <v>58.857142857142854</v>
      </c>
      <c r="J14" s="61"/>
      <c r="K14" s="61"/>
      <c r="M14" s="34"/>
      <c r="N14" s="34"/>
      <c r="Q14" s="21"/>
    </row>
    <row r="15" spans="1:42" x14ac:dyDescent="0.25">
      <c r="A15" s="4"/>
      <c r="B15" s="21" t="e" cm="1">
        <f t="array" ref="B15">SUM(LARGE(G15:AA15,{1,2,3,4}))</f>
        <v>#NUM!</v>
      </c>
      <c r="C15" s="39" t="e" cm="1">
        <f t="array" ref="C15">SUM(LARGE(G15:AA15,{1,2}))</f>
        <v>#NUM!</v>
      </c>
      <c r="D15" s="59" t="s">
        <v>700</v>
      </c>
      <c r="E15" s="59" t="s">
        <v>701</v>
      </c>
      <c r="F15" s="59" t="s">
        <v>702</v>
      </c>
      <c r="G15" s="60"/>
      <c r="H15" s="76"/>
      <c r="I15" s="61"/>
      <c r="J15" s="61"/>
      <c r="K15" s="61">
        <v>63.143000000000001</v>
      </c>
      <c r="L15" s="34"/>
      <c r="M15" s="17"/>
      <c r="N15" s="17"/>
      <c r="O15" s="17"/>
      <c r="P15" s="17"/>
      <c r="Q15" s="21"/>
      <c r="R15" s="17"/>
      <c r="W15" s="12"/>
    </row>
    <row r="16" spans="1:42" x14ac:dyDescent="0.25">
      <c r="A16" s="4"/>
      <c r="B16" s="21" t="e" cm="1">
        <f t="array" ref="B16">SUM(LARGE(G16:AA16,{1,2,3,4}))</f>
        <v>#NUM!</v>
      </c>
      <c r="C16" s="39" t="e" cm="1">
        <f t="array" ref="C16">SUM(LARGE(G16:AA16,{1,2}))</f>
        <v>#NUM!</v>
      </c>
      <c r="D16" s="59" t="s">
        <v>235</v>
      </c>
      <c r="E16" s="63" t="s">
        <v>118</v>
      </c>
      <c r="F16" s="63" t="s">
        <v>119</v>
      </c>
      <c r="G16" s="60">
        <v>61.929000000000002</v>
      </c>
      <c r="H16" s="76"/>
      <c r="I16" s="61"/>
      <c r="J16" s="61"/>
      <c r="K16" s="61"/>
      <c r="M16" s="34"/>
      <c r="N16" s="34"/>
      <c r="Q16" s="37"/>
      <c r="S16" s="17"/>
      <c r="T16" s="17"/>
      <c r="U16" s="32"/>
      <c r="V16" s="32"/>
    </row>
    <row r="17" spans="1:33" x14ac:dyDescent="0.25">
      <c r="A17" s="4"/>
      <c r="B17" s="21" t="e" cm="1">
        <f t="array" ref="B17">SUM(LARGE(G17:AA17,{1,2,3,4}))</f>
        <v>#NUM!</v>
      </c>
      <c r="C17" s="39" t="e" cm="1">
        <f t="array" ref="C17">SUM(LARGE(G17:AA17,{1,2}))</f>
        <v>#NUM!</v>
      </c>
      <c r="D17" s="59" t="s">
        <v>389</v>
      </c>
      <c r="E17" s="63" t="s">
        <v>397</v>
      </c>
      <c r="F17" s="63" t="s">
        <v>406</v>
      </c>
      <c r="G17" s="60"/>
      <c r="H17" s="76"/>
      <c r="I17" s="61"/>
      <c r="J17" s="61">
        <v>56.143000000000001</v>
      </c>
      <c r="K17" s="61"/>
      <c r="L17" s="34"/>
      <c r="M17" s="34"/>
      <c r="N17" s="34"/>
      <c r="Q17" s="21"/>
    </row>
    <row r="18" spans="1:33" x14ac:dyDescent="0.25">
      <c r="A18" s="4"/>
      <c r="B18" s="21" t="e" cm="1">
        <f t="array" ref="B18">SUM(LARGE(G18:AA18,{1,2,3,4}))</f>
        <v>#NUM!</v>
      </c>
      <c r="C18" s="39" t="e" cm="1">
        <f t="array" ref="C18">SUM(LARGE(G18:AA18,{1,2}))</f>
        <v>#NUM!</v>
      </c>
      <c r="D18" s="59" t="s">
        <v>234</v>
      </c>
      <c r="E18" s="63" t="s">
        <v>116</v>
      </c>
      <c r="F18" s="63" t="s">
        <v>117</v>
      </c>
      <c r="G18" s="60">
        <v>62.643000000000001</v>
      </c>
      <c r="H18" s="76"/>
      <c r="I18" s="74"/>
      <c r="J18" s="74"/>
      <c r="K18" s="65"/>
      <c r="L18" s="17"/>
      <c r="N18" s="34"/>
      <c r="P18" s="17"/>
      <c r="Q18" s="17"/>
      <c r="R18" s="17"/>
      <c r="W18" s="12"/>
    </row>
    <row r="19" spans="1:33" x14ac:dyDescent="0.25">
      <c r="A19" s="20"/>
      <c r="B19" s="21" t="e" cm="1">
        <f t="array" ref="B19">SUM(LARGE(G19:AA19,{1,2,3,4}))</f>
        <v>#NUM!</v>
      </c>
      <c r="C19" s="39" t="e" cm="1">
        <f t="array" ref="C19">SUM(LARGE(G19:AA19,{1,2}))</f>
        <v>#NUM!</v>
      </c>
      <c r="D19" s="59"/>
      <c r="E19" s="59"/>
      <c r="F19" s="59"/>
      <c r="G19" s="74"/>
      <c r="H19" s="76"/>
      <c r="I19" s="61"/>
      <c r="J19" s="61"/>
      <c r="K19" s="61"/>
      <c r="N19" s="34"/>
      <c r="O19" s="34"/>
      <c r="P19" s="34"/>
      <c r="Q19" s="36"/>
      <c r="R19" s="34"/>
    </row>
    <row r="20" spans="1:33" x14ac:dyDescent="0.25">
      <c r="A20" s="23"/>
      <c r="B20" s="21" t="e" cm="1">
        <f t="array" ref="B20">SUM(LARGE(G20:AA20,{1,2,3,4}))</f>
        <v>#NUM!</v>
      </c>
      <c r="C20" s="39" t="e" cm="1">
        <f t="array" ref="C20">SUM(LARGE(G20:AA20,{1,2}))</f>
        <v>#NUM!</v>
      </c>
      <c r="D20" s="59"/>
      <c r="E20" s="59"/>
      <c r="F20" s="59"/>
      <c r="G20" s="74"/>
      <c r="H20" s="76"/>
      <c r="I20" s="61"/>
      <c r="J20" s="61"/>
      <c r="K20" s="61"/>
      <c r="N20" s="34"/>
      <c r="P20" s="17"/>
      <c r="Q20" s="17"/>
      <c r="T20" s="44"/>
      <c r="U20" s="21"/>
      <c r="V20" s="21"/>
      <c r="W20" s="12"/>
    </row>
    <row r="21" spans="1:33" x14ac:dyDescent="0.25">
      <c r="A21" s="25"/>
      <c r="B21" s="21" t="e" cm="1">
        <f t="array" ref="B21">SUM(LARGE(G21:AA21,{1,2,3,4}))</f>
        <v>#NUM!</v>
      </c>
      <c r="C21" s="39" t="e" cm="1">
        <f t="array" ref="C21">SUM(LARGE(G21:AA21,{1,2}))</f>
        <v>#NUM!</v>
      </c>
      <c r="D21" s="59"/>
      <c r="E21" s="59"/>
      <c r="F21" s="59"/>
      <c r="G21" s="74"/>
      <c r="H21" s="76"/>
      <c r="I21" s="61"/>
      <c r="J21" s="61"/>
      <c r="K21" s="61"/>
      <c r="L21" s="34"/>
      <c r="T21" s="44"/>
      <c r="U21" s="40"/>
      <c r="V21" s="40"/>
    </row>
    <row r="22" spans="1:33" x14ac:dyDescent="0.25">
      <c r="A22" s="23"/>
      <c r="B22" s="21" t="e" cm="1">
        <f t="array" ref="B22">SUM(LARGE(G22:AA22,{1,2,3,4}))</f>
        <v>#NUM!</v>
      </c>
      <c r="C22" s="39" t="e" cm="1">
        <f t="array" ref="C22">SUM(LARGE(G22:AA22,{1,2}))</f>
        <v>#NUM!</v>
      </c>
      <c r="D22"/>
      <c r="E22"/>
      <c r="F22"/>
      <c r="G22" s="17"/>
      <c r="H22" s="35"/>
      <c r="S22" s="17"/>
      <c r="T22" s="48"/>
      <c r="U22" s="21"/>
      <c r="V22" s="21"/>
    </row>
    <row r="23" spans="1:33" x14ac:dyDescent="0.25">
      <c r="A23" s="4"/>
      <c r="B23" s="21"/>
      <c r="C23" s="39"/>
      <c r="D23" s="25"/>
      <c r="E23" s="25"/>
      <c r="F23" s="25"/>
      <c r="G23" s="38"/>
      <c r="H23" s="17"/>
      <c r="K23" s="17"/>
      <c r="L23" s="34"/>
      <c r="M23" s="17"/>
      <c r="N23" s="17"/>
      <c r="O23" s="17"/>
      <c r="P23" s="17"/>
      <c r="Q23" s="21"/>
      <c r="R23" s="17"/>
      <c r="U23" s="32"/>
      <c r="V23" s="32"/>
      <c r="X23" s="15"/>
      <c r="Y23" s="15"/>
      <c r="Z23" s="11"/>
      <c r="AA23" s="5"/>
      <c r="AB23" s="5"/>
      <c r="AC23" s="5"/>
      <c r="AD23" s="5"/>
      <c r="AE23" s="5"/>
      <c r="AF23" s="9"/>
      <c r="AG23" s="9"/>
    </row>
    <row r="24" spans="1:33" x14ac:dyDescent="0.25">
      <c r="A24" s="4"/>
      <c r="B24" s="21"/>
      <c r="C24" s="39"/>
      <c r="D24" s="25"/>
      <c r="E24" s="25"/>
      <c r="F24" s="25"/>
      <c r="G24" s="34"/>
      <c r="H24" s="17"/>
      <c r="I24" s="17"/>
      <c r="J24" s="17"/>
      <c r="K24" s="17"/>
      <c r="L24" s="34"/>
      <c r="M24" s="17"/>
      <c r="N24" s="17"/>
      <c r="O24" s="34"/>
      <c r="Q24" s="37"/>
      <c r="R24" s="17"/>
      <c r="S24" s="17"/>
      <c r="T24" s="17"/>
      <c r="U24" s="32"/>
      <c r="V24" s="32"/>
    </row>
    <row r="25" spans="1:33" x14ac:dyDescent="0.25">
      <c r="A25" s="4"/>
      <c r="B25" s="21"/>
      <c r="C25" s="39"/>
      <c r="D25" s="25"/>
      <c r="E25" s="25"/>
      <c r="F25" s="25"/>
      <c r="G25" s="34"/>
      <c r="Q25" s="21"/>
      <c r="U25" s="33"/>
      <c r="V25" s="33"/>
    </row>
    <row r="26" spans="1:33" x14ac:dyDescent="0.25">
      <c r="A26" s="4"/>
      <c r="B26" s="21"/>
      <c r="C26" s="39"/>
      <c r="D26" s="25"/>
      <c r="E26" s="25"/>
      <c r="F26" s="25"/>
      <c r="G26" s="17"/>
      <c r="I26" s="17"/>
      <c r="J26" s="17"/>
      <c r="L26" s="17"/>
      <c r="M26" s="34"/>
      <c r="N26" s="34"/>
      <c r="O26" s="34"/>
      <c r="P26" s="17"/>
      <c r="Q26" s="37"/>
      <c r="R26" s="17"/>
      <c r="S26" s="17"/>
      <c r="T26" s="17"/>
      <c r="W26" s="12"/>
      <c r="X26" s="15"/>
      <c r="Y26" s="15"/>
      <c r="Z26" s="11"/>
      <c r="AA26" s="5"/>
      <c r="AB26" s="5"/>
      <c r="AC26" s="5"/>
      <c r="AD26" s="5"/>
      <c r="AE26" s="5"/>
    </row>
    <row r="27" spans="1:33" x14ac:dyDescent="0.25">
      <c r="A27" s="4"/>
      <c r="B27" s="21"/>
      <c r="C27" s="39"/>
      <c r="D27" s="25"/>
      <c r="E27" s="25"/>
      <c r="F27" s="25"/>
      <c r="G27" s="17"/>
      <c r="H27" s="17"/>
      <c r="I27" s="17"/>
      <c r="J27" s="17"/>
      <c r="L27" s="17"/>
      <c r="M27" s="17"/>
      <c r="N27" s="17"/>
      <c r="O27" s="34"/>
      <c r="P27" s="17"/>
      <c r="Q27" s="37"/>
      <c r="R27" s="17"/>
      <c r="S27" s="17"/>
      <c r="T27" s="17"/>
    </row>
    <row r="28" spans="1:33" x14ac:dyDescent="0.25">
      <c r="A28" s="4"/>
      <c r="B28" s="21"/>
      <c r="C28" s="39"/>
      <c r="D28" s="35"/>
      <c r="E28" s="35"/>
      <c r="F28" s="35"/>
      <c r="M28" s="34"/>
      <c r="N28" s="34"/>
      <c r="Q28" s="21"/>
    </row>
    <row r="29" spans="1:33" x14ac:dyDescent="0.25">
      <c r="A29" s="4"/>
      <c r="B29" s="21"/>
      <c r="C29" s="39"/>
      <c r="D29" s="25"/>
      <c r="E29" s="25"/>
      <c r="F29" s="25"/>
      <c r="G29" s="38"/>
      <c r="L29" s="34"/>
      <c r="Q29" s="21"/>
      <c r="U29" s="13"/>
      <c r="V29" s="13"/>
    </row>
    <row r="30" spans="1:33" x14ac:dyDescent="0.25">
      <c r="A30" s="4"/>
      <c r="B30" s="21"/>
      <c r="C30" s="39"/>
      <c r="D30" s="25"/>
      <c r="E30" s="25"/>
      <c r="F30" s="25"/>
      <c r="L30" s="34"/>
      <c r="M30" s="34"/>
      <c r="N30" s="34"/>
      <c r="Q30" s="21"/>
    </row>
    <row r="31" spans="1:33" x14ac:dyDescent="0.25">
      <c r="A31" s="4"/>
      <c r="B31" s="21"/>
      <c r="C31" s="39"/>
      <c r="D31" s="25"/>
      <c r="E31" s="25"/>
      <c r="F31" s="25"/>
      <c r="Q31" s="21"/>
    </row>
    <row r="32" spans="1:33" x14ac:dyDescent="0.25">
      <c r="A32" s="24"/>
      <c r="B32" s="21"/>
      <c r="C32" s="39"/>
      <c r="D32" s="25"/>
      <c r="E32" s="25"/>
      <c r="F32" s="25"/>
      <c r="G32" s="38"/>
      <c r="H32" s="17"/>
      <c r="J32" s="17"/>
      <c r="K32" s="17"/>
      <c r="L32" s="17"/>
      <c r="M32" s="17"/>
      <c r="N32" s="17"/>
      <c r="O32" s="17"/>
      <c r="P32" s="17"/>
      <c r="Q32" s="21"/>
      <c r="R32" s="17"/>
      <c r="U32" s="32"/>
      <c r="V32" s="32"/>
      <c r="W32" s="12"/>
    </row>
    <row r="33" spans="1:33" x14ac:dyDescent="0.25">
      <c r="A33" s="4"/>
      <c r="B33" s="21"/>
      <c r="C33" s="39"/>
      <c r="D33" s="25"/>
      <c r="E33" s="25"/>
      <c r="F33" s="25"/>
      <c r="G33" s="34"/>
      <c r="H33" s="17"/>
      <c r="I33" s="17"/>
      <c r="K33" s="17"/>
      <c r="L33" s="34"/>
      <c r="M33" s="17"/>
      <c r="N33" s="17"/>
      <c r="O33" s="34"/>
      <c r="P33" s="17"/>
      <c r="Q33" s="17"/>
      <c r="R33" s="17"/>
      <c r="S33" s="17"/>
      <c r="T33" s="17"/>
      <c r="U33" s="32"/>
      <c r="V33" s="32"/>
    </row>
    <row r="34" spans="1:33" x14ac:dyDescent="0.25">
      <c r="A34" s="4"/>
      <c r="B34" s="21"/>
      <c r="C34" s="39"/>
      <c r="D34" s="25"/>
      <c r="E34" s="25"/>
      <c r="F34" s="25"/>
      <c r="G34" s="38"/>
      <c r="L34" s="34"/>
    </row>
    <row r="35" spans="1:33" x14ac:dyDescent="0.25">
      <c r="A35" s="4"/>
      <c r="B35" s="21"/>
      <c r="C35" s="39"/>
      <c r="D35" s="25"/>
      <c r="E35" s="25"/>
      <c r="F35" s="25"/>
      <c r="G35" s="38"/>
      <c r="M35" s="34"/>
      <c r="N35" s="34"/>
    </row>
    <row r="36" spans="1:33" x14ac:dyDescent="0.25">
      <c r="A36" s="4"/>
      <c r="B36" s="21"/>
      <c r="C36" s="39"/>
      <c r="D36" s="25"/>
      <c r="E36" s="25"/>
      <c r="F36" s="25"/>
      <c r="G36" s="34"/>
      <c r="H36" s="17"/>
      <c r="K36" s="17"/>
      <c r="L36" s="17"/>
      <c r="M36" s="34"/>
      <c r="N36" s="34"/>
      <c r="O36" s="17"/>
      <c r="P36" s="17"/>
      <c r="R36" s="17"/>
      <c r="U36" s="32"/>
      <c r="V36" s="32"/>
    </row>
    <row r="37" spans="1:33" x14ac:dyDescent="0.25">
      <c r="A37" s="4"/>
      <c r="B37" s="21"/>
      <c r="C37" s="39"/>
      <c r="D37" s="25"/>
      <c r="E37" s="25"/>
      <c r="F37" s="25"/>
      <c r="L37" s="34"/>
      <c r="M37" s="34"/>
      <c r="N37" s="34"/>
      <c r="W37" s="12"/>
    </row>
    <row r="38" spans="1:33" x14ac:dyDescent="0.25">
      <c r="A38" s="4"/>
      <c r="B38" s="21"/>
      <c r="C38" s="39"/>
      <c r="D38" s="25"/>
      <c r="E38" s="25"/>
      <c r="F38" s="25"/>
      <c r="G38" s="34"/>
      <c r="H38" s="17"/>
      <c r="K38" s="17"/>
      <c r="L38" s="17"/>
      <c r="M38" s="17"/>
      <c r="N38" s="17"/>
      <c r="O38" s="17"/>
      <c r="P38" s="17"/>
      <c r="R38" s="17"/>
      <c r="U38" s="32"/>
      <c r="V38" s="32"/>
    </row>
    <row r="39" spans="1:33" x14ac:dyDescent="0.25">
      <c r="B39" s="21"/>
      <c r="C39" s="39"/>
      <c r="D39" s="25"/>
      <c r="E39" s="25"/>
      <c r="F39" s="25"/>
      <c r="G39" s="34"/>
      <c r="U39" s="33"/>
      <c r="W39" s="12"/>
      <c r="X39" s="3"/>
      <c r="Y39" s="3"/>
      <c r="Z39" s="16"/>
      <c r="AE39" s="10"/>
      <c r="AF39" s="9"/>
      <c r="AG39" s="9"/>
    </row>
    <row r="40" spans="1:33" x14ac:dyDescent="0.25">
      <c r="A40" s="4"/>
      <c r="B40" s="21"/>
      <c r="C40" s="39"/>
      <c r="D40" s="25"/>
      <c r="E40" s="25"/>
      <c r="F40" s="25"/>
      <c r="L40" s="34"/>
    </row>
    <row r="41" spans="1:33" x14ac:dyDescent="0.25">
      <c r="A41" s="4"/>
      <c r="B41" s="21"/>
      <c r="C41" s="39"/>
      <c r="D41" s="35"/>
      <c r="E41" s="35"/>
      <c r="F41" s="35"/>
      <c r="M41" s="34"/>
      <c r="N41" s="34"/>
      <c r="X41" s="3"/>
      <c r="Y41" s="3"/>
      <c r="Z41" s="16"/>
      <c r="AE41" s="10"/>
      <c r="AF41" s="9"/>
      <c r="AG41" s="9"/>
    </row>
    <row r="42" spans="1:33" x14ac:dyDescent="0.25">
      <c r="A42" s="4"/>
      <c r="B42" s="21"/>
      <c r="C42" s="39"/>
      <c r="D42" s="25"/>
      <c r="E42" s="25"/>
      <c r="F42" s="25"/>
      <c r="G42" s="34"/>
      <c r="L42" s="34"/>
      <c r="M42" s="34"/>
      <c r="N42" s="34"/>
    </row>
  </sheetData>
  <autoFilter ref="E1:E42" xr:uid="{562B9D85-D974-44A0-BFE2-ED25652E6E66}"/>
  <sortState xmlns:xlrd2="http://schemas.microsoft.com/office/spreadsheetml/2017/richdata2" ref="A2:AP42">
    <sortCondition ref="E2:E42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171EF-76D2-4A6D-AFD5-7D3E13127AE1}">
  <dimension ref="A1:AP63"/>
  <sheetViews>
    <sheetView workbookViewId="0">
      <selection activeCell="G2" sqref="G2:G9"/>
    </sheetView>
  </sheetViews>
  <sheetFormatPr defaultColWidth="9.140625" defaultRowHeight="15" x14ac:dyDescent="0.25"/>
  <cols>
    <col min="1" max="1" width="10" style="3" customWidth="1"/>
    <col min="2" max="2" width="8.85546875" style="14" hidden="1" customWidth="1"/>
    <col min="3" max="3" width="8.85546875" style="14" customWidth="1"/>
    <col min="4" max="4" width="11" style="3" customWidth="1"/>
    <col min="5" max="5" width="28.5703125" style="6" customWidth="1"/>
    <col min="6" max="6" width="27.85546875" style="7" customWidth="1"/>
    <col min="7" max="7" width="12.28515625" style="12" customWidth="1"/>
    <col min="8" max="20" width="11.28515625" style="12" customWidth="1"/>
    <col min="21" max="22" width="9" style="12" customWidth="1"/>
    <col min="23" max="23" width="11.5703125" style="1" customWidth="1"/>
    <col min="24" max="24" width="8.85546875" style="1" customWidth="1"/>
    <col min="25" max="25" width="6" style="1" customWidth="1"/>
    <col min="26" max="26" width="8" style="2" customWidth="1"/>
    <col min="27" max="27" width="7.28515625" style="2" customWidth="1"/>
    <col min="28" max="28" width="5.85546875" style="2" customWidth="1"/>
    <col min="29" max="29" width="7.140625" style="2" customWidth="1"/>
    <col min="30" max="30" width="7.7109375" style="2" customWidth="1"/>
    <col min="31" max="31" width="7.140625" style="2" customWidth="1"/>
    <col min="32" max="32" width="8" style="1" customWidth="1"/>
    <col min="33" max="33" width="8.85546875" style="1" customWidth="1"/>
    <col min="34" max="34" width="6" style="1" customWidth="1"/>
    <col min="35" max="35" width="6.42578125" style="3" customWidth="1"/>
    <col min="36" max="36" width="7.140625" style="2" customWidth="1"/>
    <col min="37" max="37" width="7.140625" style="1" customWidth="1"/>
    <col min="38" max="38" width="6.28515625" style="1" customWidth="1"/>
    <col min="39" max="39" width="10.5703125" style="1" customWidth="1"/>
    <col min="40" max="40" width="7.140625" style="3" customWidth="1"/>
    <col min="41" max="41" width="7.140625" style="4" customWidth="1"/>
    <col min="42" max="42" width="18.5703125" style="4" customWidth="1"/>
    <col min="43" max="16384" width="9.140625" style="4"/>
  </cols>
  <sheetData>
    <row r="1" spans="1:42" ht="24" x14ac:dyDescent="0.25">
      <c r="A1" s="28" t="s">
        <v>3</v>
      </c>
      <c r="B1" s="18" t="s">
        <v>2</v>
      </c>
      <c r="C1" s="19" t="s">
        <v>11</v>
      </c>
      <c r="D1" s="27" t="s">
        <v>0</v>
      </c>
      <c r="E1" s="54" t="s">
        <v>4</v>
      </c>
      <c r="F1" s="54" t="s">
        <v>1</v>
      </c>
      <c r="G1" s="55" t="s">
        <v>13</v>
      </c>
      <c r="H1" s="30" t="s">
        <v>14</v>
      </c>
      <c r="I1" s="30" t="s">
        <v>15</v>
      </c>
      <c r="J1" s="30" t="s">
        <v>12</v>
      </c>
      <c r="K1" s="30" t="s">
        <v>22</v>
      </c>
      <c r="L1" s="30" t="s">
        <v>16</v>
      </c>
      <c r="M1" s="30" t="s">
        <v>8</v>
      </c>
      <c r="N1" s="41" t="s">
        <v>17</v>
      </c>
      <c r="O1" s="30" t="s">
        <v>10</v>
      </c>
      <c r="P1" s="30" t="s">
        <v>18</v>
      </c>
      <c r="Q1" s="30" t="s">
        <v>19</v>
      </c>
      <c r="R1" s="30" t="s">
        <v>7</v>
      </c>
      <c r="S1" s="30" t="s">
        <v>20</v>
      </c>
      <c r="T1" s="30" t="s">
        <v>23</v>
      </c>
      <c r="U1" s="30" t="s">
        <v>21</v>
      </c>
      <c r="V1" s="29" t="s">
        <v>6</v>
      </c>
      <c r="W1" s="29" t="s">
        <v>9</v>
      </c>
      <c r="X1" s="29"/>
      <c r="Y1" s="29"/>
      <c r="Z1" s="29"/>
      <c r="AA1" s="29"/>
      <c r="AB1" s="29"/>
      <c r="AC1" s="29"/>
      <c r="AD1" s="29"/>
      <c r="AE1" s="29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</row>
    <row r="2" spans="1:42" x14ac:dyDescent="0.25">
      <c r="A2" s="25"/>
      <c r="B2" s="21" t="e" cm="1">
        <f t="array" ref="B2">SUM(LARGE(G2:AA2,{1,2,3,4}))</f>
        <v>#NUM!</v>
      </c>
      <c r="C2" s="39" t="e" cm="1">
        <f t="array" ref="C2">SUM(LARGE(G2:AA2,{1,2}))</f>
        <v>#NUM!</v>
      </c>
      <c r="D2" s="59" t="s">
        <v>708</v>
      </c>
      <c r="E2" s="59" t="s">
        <v>709</v>
      </c>
      <c r="F2" s="59" t="s">
        <v>710</v>
      </c>
      <c r="G2" s="60"/>
      <c r="H2" s="60"/>
      <c r="I2" s="60"/>
      <c r="J2" s="61"/>
      <c r="K2" s="60">
        <v>59.286000000000001</v>
      </c>
      <c r="L2" s="61"/>
      <c r="P2" s="17"/>
      <c r="R2" s="17"/>
      <c r="T2" s="58"/>
      <c r="U2" s="40"/>
      <c r="V2" s="40"/>
    </row>
    <row r="3" spans="1:42" x14ac:dyDescent="0.25">
      <c r="A3" s="25"/>
      <c r="B3" s="21" t="e" cm="1">
        <f t="array" ref="B3">SUM(LARGE(G3:AA3,{1,2,3,4}))</f>
        <v>#NUM!</v>
      </c>
      <c r="C3" s="39" cm="1">
        <f t="array" ref="C3">SUM(LARGE(G3:AA3,{1,2}))</f>
        <v>129.643</v>
      </c>
      <c r="D3" s="59" t="s">
        <v>230</v>
      </c>
      <c r="E3" s="63" t="s">
        <v>82</v>
      </c>
      <c r="F3" s="63" t="s">
        <v>113</v>
      </c>
      <c r="G3" s="60">
        <v>63.643000000000001</v>
      </c>
      <c r="H3" s="65"/>
      <c r="I3" s="60">
        <f>231/350*100</f>
        <v>66</v>
      </c>
      <c r="J3" s="65"/>
      <c r="K3" s="60"/>
      <c r="L3" s="61"/>
      <c r="S3" s="34"/>
      <c r="T3" s="34"/>
      <c r="U3" s="33"/>
      <c r="V3" s="33"/>
    </row>
    <row r="4" spans="1:42" x14ac:dyDescent="0.25">
      <c r="A4" s="25"/>
      <c r="B4" s="21" t="e" cm="1">
        <f t="array" ref="B4">SUM(LARGE(G4:AA4,{1,2,3,4}))</f>
        <v>#NUM!</v>
      </c>
      <c r="C4" s="39" t="e" cm="1">
        <f t="array" ref="C4">SUM(LARGE(G4:AA4,{1,2}))</f>
        <v>#NUM!</v>
      </c>
      <c r="D4" s="59">
        <v>647</v>
      </c>
      <c r="E4" s="63" t="s">
        <v>341</v>
      </c>
      <c r="F4" s="63" t="s">
        <v>617</v>
      </c>
      <c r="G4" s="60"/>
      <c r="H4" s="59"/>
      <c r="I4" s="60">
        <f>211/350*100</f>
        <v>60.285714285714285</v>
      </c>
      <c r="J4" s="66"/>
      <c r="K4" s="60"/>
      <c r="L4" s="61"/>
      <c r="R4" s="17"/>
      <c r="S4" s="21"/>
      <c r="T4" s="58"/>
      <c r="U4" s="33"/>
      <c r="V4" s="33"/>
    </row>
    <row r="5" spans="1:42" x14ac:dyDescent="0.25">
      <c r="A5" s="25"/>
      <c r="B5" s="21" t="e" cm="1">
        <f t="array" ref="B5">SUM(LARGE(G5:AA5,{1,2,3,4}))</f>
        <v>#NUM!</v>
      </c>
      <c r="C5" s="39" t="e" cm="1">
        <f t="array" ref="C5">SUM(LARGE(G5:AA5,{1,2}))</f>
        <v>#NUM!</v>
      </c>
      <c r="D5" s="59" t="s">
        <v>706</v>
      </c>
      <c r="E5" s="59" t="s">
        <v>634</v>
      </c>
      <c r="F5" s="59" t="s">
        <v>707</v>
      </c>
      <c r="G5" s="60"/>
      <c r="H5" s="65"/>
      <c r="I5" s="60"/>
      <c r="J5" s="61"/>
      <c r="K5" s="60">
        <v>62.429000000000002</v>
      </c>
      <c r="L5" s="61"/>
    </row>
    <row r="6" spans="1:42" x14ac:dyDescent="0.25">
      <c r="A6" s="25"/>
      <c r="B6" s="21" t="e" cm="1">
        <f t="array" ref="B6">SUM(LARGE(G6:AA6,{1,2,3,4}))</f>
        <v>#NUM!</v>
      </c>
      <c r="C6" s="39" t="e" cm="1">
        <f t="array" ref="C6">SUM(LARGE(G6:AA6,{1,2}))</f>
        <v>#NUM!</v>
      </c>
      <c r="D6" s="59" t="s">
        <v>388</v>
      </c>
      <c r="E6" s="63" t="s">
        <v>391</v>
      </c>
      <c r="F6" s="63" t="s">
        <v>393</v>
      </c>
      <c r="G6" s="60"/>
      <c r="H6" s="59"/>
      <c r="I6" s="65"/>
      <c r="J6" s="67">
        <v>59.286000000000001</v>
      </c>
      <c r="K6" s="60"/>
      <c r="L6" s="61"/>
      <c r="P6" s="17"/>
      <c r="W6" s="14"/>
    </row>
    <row r="7" spans="1:42" x14ac:dyDescent="0.25">
      <c r="A7" s="25"/>
      <c r="B7" s="21" t="e" cm="1">
        <f t="array" ref="B7">SUM(LARGE(G7:AA7,{1,2,3,4}))</f>
        <v>#NUM!</v>
      </c>
      <c r="C7" s="39" t="e" cm="1">
        <f t="array" ref="C7">SUM(LARGE(G7:AA7,{1,2}))</f>
        <v>#NUM!</v>
      </c>
      <c r="D7" s="59">
        <v>572</v>
      </c>
      <c r="E7" s="63" t="s">
        <v>615</v>
      </c>
      <c r="F7" s="63" t="s">
        <v>616</v>
      </c>
      <c r="G7" s="60"/>
      <c r="H7" s="59"/>
      <c r="I7" s="65">
        <f>247.5/350*100</f>
        <v>70.714285714285722</v>
      </c>
      <c r="J7" s="61"/>
      <c r="K7" s="61"/>
      <c r="L7" s="61"/>
      <c r="R7" s="17"/>
    </row>
    <row r="8" spans="1:42" x14ac:dyDescent="0.25">
      <c r="A8" s="25"/>
      <c r="B8" s="21" t="e" cm="1">
        <f t="array" ref="B8">SUM(LARGE(G8:AA8,{1,2,3,4}))</f>
        <v>#NUM!</v>
      </c>
      <c r="C8" s="39" t="e" cm="1">
        <f t="array" ref="C8">SUM(LARGE(G8:AA8,{1,2}))</f>
        <v>#NUM!</v>
      </c>
      <c r="D8" s="59" t="s">
        <v>387</v>
      </c>
      <c r="E8" s="63" t="s">
        <v>390</v>
      </c>
      <c r="F8" s="63" t="s">
        <v>392</v>
      </c>
      <c r="G8" s="60"/>
      <c r="H8" s="62"/>
      <c r="I8" s="68"/>
      <c r="J8" s="67">
        <v>59.856999999999999</v>
      </c>
      <c r="K8" s="65"/>
      <c r="L8" s="61"/>
      <c r="R8" s="17"/>
    </row>
    <row r="9" spans="1:42" x14ac:dyDescent="0.25">
      <c r="A9" s="25"/>
      <c r="B9" s="21" t="e" cm="1">
        <f t="array" ref="B9">SUM(LARGE(G9:AA9,{1,2,3,4}))</f>
        <v>#NUM!</v>
      </c>
      <c r="C9" s="39" t="e" cm="1">
        <f t="array" ref="C9">SUM(LARGE(G9:AA9,{1,2}))</f>
        <v>#NUM!</v>
      </c>
      <c r="D9" s="59" t="s">
        <v>231</v>
      </c>
      <c r="E9" s="63" t="s">
        <v>121</v>
      </c>
      <c r="F9" s="63" t="s">
        <v>122</v>
      </c>
      <c r="G9" s="60">
        <v>54.429000000000002</v>
      </c>
      <c r="H9" s="61"/>
      <c r="I9" s="69"/>
      <c r="J9" s="61"/>
      <c r="K9" s="65"/>
      <c r="L9" s="61"/>
      <c r="O9" s="38"/>
      <c r="P9" s="17"/>
      <c r="R9" s="17"/>
      <c r="S9" s="17"/>
      <c r="T9" s="17"/>
      <c r="U9" s="32"/>
      <c r="V9" s="32"/>
    </row>
    <row r="10" spans="1:42" x14ac:dyDescent="0.25">
      <c r="A10" s="25"/>
      <c r="B10" s="21" t="e" cm="1">
        <f t="array" ref="B10">SUM(LARGE(G10:AA10,{1,2,3,4}))</f>
        <v>#NUM!</v>
      </c>
      <c r="C10" s="39" t="e" cm="1">
        <f t="array" ref="C10">SUM(LARGE(G10:AA10,{1,2}))</f>
        <v>#NUM!</v>
      </c>
      <c r="D10"/>
      <c r="E10" s="35"/>
      <c r="F10" s="35"/>
      <c r="G10" s="17"/>
      <c r="O10" s="38"/>
      <c r="Q10" s="17"/>
    </row>
    <row r="11" spans="1:42" x14ac:dyDescent="0.25">
      <c r="A11" s="25"/>
      <c r="B11" s="21" t="e" cm="1">
        <f t="array" ref="B11">SUM(LARGE(G11:AA11,{1,2,3,4}))</f>
        <v>#NUM!</v>
      </c>
      <c r="C11" s="39" t="e" cm="1">
        <f t="array" ref="C11">SUM(LARGE(G11:AA11,{1,2}))</f>
        <v>#NUM!</v>
      </c>
      <c r="D11"/>
      <c r="E11"/>
      <c r="F11"/>
      <c r="G11" s="17"/>
      <c r="W11" s="12"/>
    </row>
    <row r="12" spans="1:42" x14ac:dyDescent="0.25">
      <c r="A12" s="25"/>
      <c r="B12" s="21" t="e" cm="1">
        <f t="array" ref="B12">SUM(LARGE(G12:AA12,{1,2,3,4}))</f>
        <v>#NUM!</v>
      </c>
      <c r="C12" s="39" t="e" cm="1">
        <f t="array" ref="C12">SUM(LARGE(G12:AA12,{1,2}))</f>
        <v>#NUM!</v>
      </c>
      <c r="D12"/>
      <c r="E12"/>
      <c r="F12"/>
      <c r="G12" s="17"/>
      <c r="U12" s="33"/>
      <c r="V12" s="33"/>
    </row>
    <row r="13" spans="1:42" x14ac:dyDescent="0.25">
      <c r="A13" s="25"/>
      <c r="B13" s="21" t="e" cm="1">
        <f t="array" ref="B13">SUM(LARGE(G13:AA13,{1,2,3,4}))</f>
        <v>#NUM!</v>
      </c>
      <c r="C13" s="39" t="e" cm="1">
        <f t="array" ref="C13">SUM(LARGE(G13:AA13,{1,2}))</f>
        <v>#NUM!</v>
      </c>
      <c r="D13"/>
      <c r="E13"/>
      <c r="F13"/>
      <c r="G13" s="38"/>
    </row>
    <row r="14" spans="1:42" x14ac:dyDescent="0.25">
      <c r="A14" s="25"/>
      <c r="B14" s="21" t="e" cm="1">
        <f t="array" ref="B14">SUM(LARGE(G14:AA14,{1,2,3,4}))</f>
        <v>#NUM!</v>
      </c>
      <c r="C14" s="39" t="e" cm="1">
        <f t="array" ref="C14">SUM(LARGE(G14:AA14,{1,2}))</f>
        <v>#NUM!</v>
      </c>
      <c r="D14"/>
      <c r="E14"/>
      <c r="F14"/>
    </row>
    <row r="15" spans="1:42" x14ac:dyDescent="0.25">
      <c r="A15" s="25"/>
      <c r="B15" s="21" t="e" cm="1">
        <f t="array" ref="B15">SUM(LARGE(G15:AA15,{1,2,3,4}))</f>
        <v>#NUM!</v>
      </c>
      <c r="C15" s="39" t="e" cm="1">
        <f t="array" ref="C15">SUM(LARGE(G15:AA15,{1,2}))</f>
        <v>#NUM!</v>
      </c>
      <c r="D15"/>
      <c r="E15"/>
      <c r="F15"/>
      <c r="G15" s="17"/>
      <c r="P15" s="17"/>
      <c r="Q15" s="17"/>
      <c r="R15" s="17"/>
      <c r="W15" s="12"/>
    </row>
    <row r="16" spans="1:42" x14ac:dyDescent="0.25">
      <c r="A16" s="25"/>
      <c r="B16" s="21" t="e" cm="1">
        <f t="array" ref="B16">SUM(LARGE(G16:AA16,{1,2,3,4}))</f>
        <v>#NUM!</v>
      </c>
      <c r="C16" s="39" t="e" cm="1">
        <f t="array" ref="C16">SUM(LARGE(G16:AA16,{1,2}))</f>
        <v>#NUM!</v>
      </c>
      <c r="D16"/>
      <c r="E16"/>
      <c r="F16"/>
      <c r="G16" s="17"/>
      <c r="O16" s="38"/>
    </row>
    <row r="17" spans="1:23" x14ac:dyDescent="0.25">
      <c r="A17" s="25"/>
      <c r="B17" s="21" t="e" cm="1">
        <f t="array" ref="B17">SUM(LARGE(G17:AA17,{1,2,3,4}))</f>
        <v>#NUM!</v>
      </c>
      <c r="C17" s="39" t="e" cm="1">
        <f t="array" ref="C17">SUM(LARGE(G17:AA17,{1,2}))</f>
        <v>#NUM!</v>
      </c>
      <c r="D17" s="35"/>
      <c r="E17" s="25"/>
      <c r="F17" s="25"/>
      <c r="G17" s="34"/>
      <c r="P17" s="17"/>
      <c r="Q17" s="21"/>
      <c r="R17" s="17"/>
      <c r="W17" s="15"/>
    </row>
    <row r="18" spans="1:23" x14ac:dyDescent="0.25">
      <c r="A18" s="25"/>
      <c r="B18" s="21" t="e" cm="1">
        <f t="array" ref="B18">SUM(LARGE(G18:AA18,{1,2,3,4}))</f>
        <v>#NUM!</v>
      </c>
      <c r="C18" s="39" t="e" cm="1">
        <f t="array" ref="C18">SUM(LARGE(G18:AA18,{1,2}))</f>
        <v>#NUM!</v>
      </c>
      <c r="D18" s="35"/>
      <c r="E18" s="35"/>
      <c r="F18" s="35"/>
      <c r="G18" s="17"/>
      <c r="Q18" s="21"/>
      <c r="W18" s="12"/>
    </row>
    <row r="19" spans="1:23" x14ac:dyDescent="0.25">
      <c r="A19" s="25"/>
      <c r="B19" s="21" t="e" cm="1">
        <f t="array" ref="B19">SUM(LARGE(G19:AA19,{1,2,3,4}))</f>
        <v>#NUM!</v>
      </c>
      <c r="C19" s="39" t="e" cm="1">
        <f t="array" ref="C19">SUM(LARGE(G19:AA19,{1,2}))</f>
        <v>#NUM!</v>
      </c>
      <c r="D19"/>
      <c r="E19" s="35"/>
      <c r="F19" s="35"/>
      <c r="G19" s="17"/>
      <c r="U19" s="33"/>
      <c r="V19" s="33"/>
    </row>
    <row r="20" spans="1:23" x14ac:dyDescent="0.25">
      <c r="A20" s="25"/>
      <c r="B20" s="21" t="e" cm="1">
        <f t="array" ref="B20">SUM(LARGE(G20:AA20,{1,2,3,4}))</f>
        <v>#NUM!</v>
      </c>
      <c r="C20" s="39" t="e" cm="1">
        <f t="array" ref="C20">SUM(LARGE(G20:AA20,{1,2}))</f>
        <v>#NUM!</v>
      </c>
      <c r="D20"/>
      <c r="E20"/>
      <c r="F20"/>
      <c r="G20" s="17"/>
      <c r="S20" s="17"/>
      <c r="T20" s="17"/>
      <c r="U20" s="32"/>
      <c r="V20" s="32"/>
    </row>
    <row r="21" spans="1:23" x14ac:dyDescent="0.25">
      <c r="A21" s="24"/>
      <c r="B21" s="21"/>
      <c r="C21" s="39"/>
      <c r="D21" s="4"/>
      <c r="E21" s="25"/>
      <c r="F21" s="25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13"/>
      <c r="V21" s="13"/>
    </row>
    <row r="22" spans="1:23" x14ac:dyDescent="0.25">
      <c r="B22" s="21"/>
      <c r="C22" s="39"/>
      <c r="D22" s="4"/>
      <c r="E22" s="25"/>
      <c r="F22" s="25"/>
      <c r="G22" s="4"/>
      <c r="H22" s="4"/>
      <c r="I22" s="4"/>
      <c r="J22" s="13"/>
      <c r="L22" s="13"/>
      <c r="M22" s="13"/>
      <c r="N22" s="13"/>
      <c r="O22" s="13"/>
      <c r="P22" s="13"/>
      <c r="Q22" s="13"/>
      <c r="R22" s="13"/>
      <c r="S22" s="13"/>
      <c r="T22" s="13"/>
    </row>
    <row r="23" spans="1:23" x14ac:dyDescent="0.25">
      <c r="B23" s="21"/>
      <c r="C23" s="39"/>
      <c r="D23" s="4"/>
      <c r="E23" s="25"/>
      <c r="F23" s="25"/>
      <c r="L23" s="34"/>
      <c r="M23" s="34"/>
      <c r="N23" s="34"/>
    </row>
    <row r="24" spans="1:23" x14ac:dyDescent="0.25">
      <c r="B24" s="21"/>
      <c r="C24" s="39"/>
      <c r="D24" s="4"/>
      <c r="E24" s="25"/>
      <c r="F24" s="25"/>
      <c r="G24" s="34"/>
    </row>
    <row r="25" spans="1:23" x14ac:dyDescent="0.25">
      <c r="A25" s="24"/>
      <c r="B25" s="21"/>
      <c r="C25" s="39"/>
      <c r="D25" s="4"/>
      <c r="E25" s="25"/>
      <c r="F25" s="25"/>
      <c r="G25" s="34"/>
    </row>
    <row r="26" spans="1:23" x14ac:dyDescent="0.25">
      <c r="A26" s="24"/>
      <c r="B26" s="21"/>
      <c r="C26" s="39"/>
      <c r="D26" s="4"/>
      <c r="E26" s="25"/>
      <c r="F26" s="25"/>
      <c r="G26" s="34"/>
      <c r="U26" s="33"/>
      <c r="V26" s="33"/>
    </row>
    <row r="27" spans="1:23" x14ac:dyDescent="0.25">
      <c r="B27" s="21"/>
      <c r="C27" s="39"/>
      <c r="D27" s="4"/>
      <c r="E27" s="25"/>
      <c r="F27" s="25"/>
      <c r="O27" s="34"/>
    </row>
    <row r="28" spans="1:23" x14ac:dyDescent="0.25">
      <c r="A28" s="24"/>
      <c r="B28" s="21"/>
      <c r="C28" s="39"/>
      <c r="D28" s="4"/>
      <c r="E28" s="25"/>
      <c r="F28" s="25"/>
      <c r="G28" s="34"/>
      <c r="H28" s="17"/>
      <c r="K28" s="17"/>
      <c r="L28" s="17"/>
      <c r="M28" s="17"/>
      <c r="N28" s="17"/>
      <c r="O28" s="17"/>
      <c r="P28" s="17"/>
      <c r="Q28" s="17"/>
      <c r="R28" s="17"/>
      <c r="S28" s="17"/>
      <c r="T28" s="17"/>
    </row>
    <row r="29" spans="1:23" x14ac:dyDescent="0.25">
      <c r="A29" s="24"/>
      <c r="B29" s="21"/>
      <c r="C29" s="39"/>
      <c r="D29" s="4"/>
      <c r="E29" s="25"/>
      <c r="F29" s="25"/>
      <c r="G29" s="17"/>
      <c r="H29" s="17"/>
      <c r="I29" s="17"/>
      <c r="J29" s="17"/>
      <c r="L29" s="17"/>
      <c r="M29" s="17"/>
      <c r="N29" s="17"/>
      <c r="O29" s="17"/>
      <c r="P29" s="17"/>
      <c r="Q29" s="17"/>
      <c r="R29" s="17"/>
      <c r="S29" s="17"/>
      <c r="T29" s="17"/>
    </row>
    <row r="30" spans="1:23" x14ac:dyDescent="0.25">
      <c r="B30" s="21"/>
      <c r="C30" s="39"/>
      <c r="D30" s="4"/>
      <c r="E30" s="25"/>
      <c r="F30" s="25"/>
      <c r="W30" s="12"/>
    </row>
    <row r="31" spans="1:23" x14ac:dyDescent="0.25">
      <c r="B31" s="21"/>
      <c r="C31" s="39"/>
      <c r="D31" s="4"/>
      <c r="E31" s="25"/>
      <c r="F31" s="25"/>
      <c r="G31" s="34"/>
      <c r="R31" s="21"/>
      <c r="U31" s="33"/>
      <c r="V31" s="33"/>
    </row>
    <row r="32" spans="1:23" x14ac:dyDescent="0.25">
      <c r="A32" s="8"/>
      <c r="B32" s="21"/>
      <c r="C32" s="39"/>
      <c r="D32" s="4"/>
      <c r="E32" s="25"/>
      <c r="F32" s="25"/>
      <c r="R32" s="21"/>
      <c r="U32" s="13"/>
      <c r="V32" s="13"/>
    </row>
    <row r="33" spans="1:33" x14ac:dyDescent="0.25">
      <c r="B33" s="21"/>
      <c r="C33" s="39"/>
      <c r="D33" s="4"/>
      <c r="E33" s="25"/>
      <c r="F33" s="25"/>
      <c r="R33" s="21"/>
    </row>
    <row r="34" spans="1:33" x14ac:dyDescent="0.25">
      <c r="B34" s="21"/>
      <c r="C34" s="39"/>
      <c r="D34" s="4"/>
      <c r="E34" s="25"/>
      <c r="F34" s="25"/>
      <c r="L34" s="34"/>
      <c r="M34" s="34"/>
      <c r="N34" s="34"/>
      <c r="R34" s="21"/>
    </row>
    <row r="35" spans="1:33" x14ac:dyDescent="0.25">
      <c r="A35" s="24"/>
      <c r="B35" s="21"/>
      <c r="C35" s="39"/>
      <c r="D35" s="4"/>
      <c r="E35" s="25"/>
      <c r="F35" s="25"/>
      <c r="G35" s="34"/>
      <c r="R35" s="21"/>
    </row>
    <row r="36" spans="1:33" x14ac:dyDescent="0.25">
      <c r="B36" s="21"/>
      <c r="C36" s="39"/>
      <c r="D36" s="4"/>
      <c r="E36" s="25"/>
      <c r="F36" s="25"/>
      <c r="R36" s="21"/>
      <c r="W36" s="12"/>
    </row>
    <row r="37" spans="1:33" x14ac:dyDescent="0.25">
      <c r="B37" s="21"/>
      <c r="C37" s="39"/>
      <c r="D37" s="4"/>
      <c r="E37" s="25"/>
      <c r="F37" s="25"/>
      <c r="R37" s="21"/>
    </row>
    <row r="38" spans="1:33" x14ac:dyDescent="0.25">
      <c r="A38" s="24"/>
      <c r="B38" s="21" t="e" cm="1">
        <f t="array" ref="B38">SUM(LARGE(G38:AA38,{1,2,3,4}))</f>
        <v>#NUM!</v>
      </c>
      <c r="C38" s="39"/>
      <c r="D38" s="4"/>
      <c r="E38" s="25"/>
      <c r="F38" s="25"/>
      <c r="G38" s="34"/>
      <c r="R38" s="21"/>
      <c r="U38" s="33"/>
      <c r="V38" s="33"/>
    </row>
    <row r="39" spans="1:33" x14ac:dyDescent="0.25">
      <c r="A39" s="24"/>
      <c r="B39" s="21" t="e" cm="1">
        <f t="array" ref="B39">SUM(LARGE(G39:AA39,{1,2,3,4}))</f>
        <v>#NUM!</v>
      </c>
      <c r="C39" s="39"/>
      <c r="D39" s="25"/>
      <c r="E39" s="25"/>
      <c r="F39" s="25"/>
      <c r="G39" s="34"/>
      <c r="Q39" s="21"/>
      <c r="U39" s="33"/>
      <c r="V39" s="33"/>
    </row>
    <row r="40" spans="1:33" x14ac:dyDescent="0.25">
      <c r="A40" s="24"/>
      <c r="B40" s="21" t="e" cm="1">
        <f t="array" ref="B40">SUM(LARGE(G40:AA40,{1,2,3,4}))</f>
        <v>#NUM!</v>
      </c>
      <c r="C40" s="39"/>
      <c r="D40" s="25"/>
      <c r="E40" s="25"/>
      <c r="F40" s="25"/>
      <c r="G40" s="34"/>
      <c r="Q40" s="21"/>
      <c r="U40" s="33"/>
      <c r="V40" s="33"/>
    </row>
    <row r="41" spans="1:33" x14ac:dyDescent="0.25">
      <c r="A41" s="24"/>
      <c r="B41" s="21" t="e" cm="1">
        <f t="array" ref="B41">SUM(LARGE(G41:AA41,{1,2,3,4}))</f>
        <v>#NUM!</v>
      </c>
      <c r="C41" s="39"/>
      <c r="D41" s="25"/>
      <c r="E41" s="25"/>
      <c r="F41" s="25"/>
      <c r="G41" s="34"/>
      <c r="Q41" s="21"/>
      <c r="U41" s="33"/>
      <c r="V41" s="33"/>
    </row>
    <row r="42" spans="1:33" x14ac:dyDescent="0.25">
      <c r="B42" s="21"/>
      <c r="C42" s="39"/>
      <c r="D42" s="25"/>
      <c r="E42" s="25"/>
      <c r="F42" s="25"/>
      <c r="L42" s="34"/>
      <c r="M42" s="34"/>
      <c r="N42" s="34"/>
      <c r="Q42" s="21"/>
    </row>
    <row r="43" spans="1:33" x14ac:dyDescent="0.25">
      <c r="A43" s="4"/>
      <c r="B43" s="21"/>
      <c r="C43" s="39"/>
      <c r="D43" s="25"/>
      <c r="E43" s="25"/>
      <c r="F43" s="25"/>
      <c r="G43" s="38"/>
      <c r="M43" s="34"/>
      <c r="N43" s="34"/>
      <c r="Q43" s="21"/>
      <c r="X43" s="15"/>
      <c r="Y43" s="15"/>
      <c r="Z43" s="11"/>
      <c r="AA43" s="5"/>
      <c r="AB43" s="5"/>
      <c r="AC43" s="5"/>
      <c r="AD43" s="5"/>
      <c r="AE43" s="5"/>
      <c r="AF43" s="9"/>
      <c r="AG43" s="9"/>
    </row>
    <row r="44" spans="1:33" x14ac:dyDescent="0.25">
      <c r="A44" s="4"/>
      <c r="B44" s="21"/>
      <c r="C44" s="39"/>
      <c r="D44" s="25"/>
      <c r="E44" s="25"/>
      <c r="F44" s="25"/>
      <c r="G44" s="38"/>
      <c r="H44" s="17"/>
      <c r="K44" s="17"/>
      <c r="L44" s="34"/>
      <c r="M44" s="17"/>
      <c r="N44" s="17"/>
      <c r="O44" s="17"/>
      <c r="P44" s="17"/>
      <c r="Q44" s="21"/>
      <c r="R44" s="17"/>
      <c r="U44" s="32"/>
      <c r="V44" s="32"/>
      <c r="X44" s="15"/>
      <c r="Y44" s="15"/>
      <c r="Z44" s="11"/>
      <c r="AA44" s="5"/>
      <c r="AB44" s="5"/>
      <c r="AC44" s="5"/>
      <c r="AD44" s="5"/>
      <c r="AE44" s="5"/>
      <c r="AF44" s="9"/>
      <c r="AG44" s="9"/>
    </row>
    <row r="45" spans="1:33" x14ac:dyDescent="0.25">
      <c r="A45" s="4"/>
      <c r="B45" s="21"/>
      <c r="C45" s="39"/>
      <c r="D45" s="25"/>
      <c r="E45" s="25"/>
      <c r="F45" s="25"/>
      <c r="G45" s="34"/>
      <c r="H45" s="17"/>
      <c r="I45" s="17"/>
      <c r="J45" s="17"/>
      <c r="K45" s="17"/>
      <c r="L45" s="34"/>
      <c r="M45" s="17"/>
      <c r="N45" s="17"/>
      <c r="O45" s="34"/>
      <c r="Q45" s="37"/>
      <c r="R45" s="17"/>
      <c r="S45" s="17"/>
      <c r="T45" s="17"/>
      <c r="U45" s="32"/>
      <c r="V45" s="32"/>
    </row>
    <row r="46" spans="1:33" x14ac:dyDescent="0.25">
      <c r="A46" s="4"/>
      <c r="B46" s="21"/>
      <c r="C46" s="39"/>
      <c r="D46" s="25"/>
      <c r="E46" s="25"/>
      <c r="F46" s="25"/>
      <c r="G46" s="34"/>
      <c r="Q46" s="21"/>
      <c r="U46" s="33"/>
      <c r="V46" s="33"/>
    </row>
    <row r="47" spans="1:33" x14ac:dyDescent="0.25">
      <c r="A47" s="4"/>
      <c r="B47" s="21"/>
      <c r="C47" s="39"/>
      <c r="D47" s="25"/>
      <c r="E47" s="25"/>
      <c r="F47" s="25"/>
      <c r="G47" s="17"/>
      <c r="I47" s="17"/>
      <c r="J47" s="17"/>
      <c r="L47" s="17"/>
      <c r="M47" s="34"/>
      <c r="N47" s="34"/>
      <c r="O47" s="34"/>
      <c r="P47" s="17"/>
      <c r="Q47" s="37"/>
      <c r="R47" s="17"/>
      <c r="S47" s="17"/>
      <c r="T47" s="17"/>
      <c r="W47" s="12"/>
      <c r="X47" s="15"/>
      <c r="Y47" s="15"/>
      <c r="Z47" s="11"/>
      <c r="AA47" s="5"/>
      <c r="AB47" s="5"/>
      <c r="AC47" s="5"/>
      <c r="AD47" s="5"/>
      <c r="AE47" s="5"/>
    </row>
    <row r="48" spans="1:33" x14ac:dyDescent="0.25">
      <c r="A48" s="4"/>
      <c r="B48" s="21"/>
      <c r="C48" s="39"/>
      <c r="D48" s="25"/>
      <c r="E48" s="25"/>
      <c r="F48" s="25"/>
      <c r="G48" s="17"/>
      <c r="H48" s="17"/>
      <c r="I48" s="17"/>
      <c r="J48" s="17"/>
      <c r="L48" s="17"/>
      <c r="M48" s="17"/>
      <c r="N48" s="17"/>
      <c r="O48" s="34"/>
      <c r="P48" s="17"/>
      <c r="Q48" s="37"/>
      <c r="R48" s="17"/>
      <c r="S48" s="17"/>
      <c r="T48" s="17"/>
    </row>
    <row r="49" spans="1:33" x14ac:dyDescent="0.25">
      <c r="A49" s="4"/>
      <c r="B49" s="21"/>
      <c r="C49" s="39"/>
      <c r="D49" s="35"/>
      <c r="E49" s="35"/>
      <c r="F49" s="35"/>
      <c r="M49" s="34"/>
      <c r="N49" s="34"/>
      <c r="Q49" s="21"/>
    </row>
    <row r="50" spans="1:33" x14ac:dyDescent="0.25">
      <c r="A50" s="4"/>
      <c r="B50" s="21"/>
      <c r="C50" s="39"/>
      <c r="D50" s="25"/>
      <c r="E50" s="25"/>
      <c r="F50" s="25"/>
      <c r="G50" s="38"/>
      <c r="L50" s="34"/>
      <c r="Q50" s="21"/>
      <c r="U50" s="13"/>
      <c r="V50" s="13"/>
    </row>
    <row r="51" spans="1:33" x14ac:dyDescent="0.25">
      <c r="A51" s="4"/>
      <c r="B51" s="21"/>
      <c r="C51" s="39"/>
      <c r="D51" s="25"/>
      <c r="E51" s="25"/>
      <c r="F51" s="25"/>
      <c r="L51" s="34"/>
      <c r="M51" s="34"/>
      <c r="N51" s="34"/>
      <c r="Q51" s="21"/>
    </row>
    <row r="52" spans="1:33" x14ac:dyDescent="0.25">
      <c r="A52" s="4"/>
      <c r="B52" s="21"/>
      <c r="C52" s="39"/>
      <c r="D52" s="25"/>
      <c r="E52" s="25"/>
      <c r="F52" s="25"/>
      <c r="Q52" s="21"/>
    </row>
    <row r="53" spans="1:33" x14ac:dyDescent="0.25">
      <c r="A53" s="24"/>
      <c r="B53" s="21"/>
      <c r="C53" s="39"/>
      <c r="D53" s="25"/>
      <c r="E53" s="25"/>
      <c r="F53" s="25"/>
      <c r="G53" s="38"/>
      <c r="H53" s="17"/>
      <c r="J53" s="17"/>
      <c r="K53" s="17"/>
      <c r="L53" s="17"/>
      <c r="M53" s="17"/>
      <c r="N53" s="17"/>
      <c r="O53" s="17"/>
      <c r="P53" s="17"/>
      <c r="Q53" s="21"/>
      <c r="R53" s="17"/>
      <c r="U53" s="32"/>
      <c r="V53" s="32"/>
      <c r="W53" s="12"/>
    </row>
    <row r="54" spans="1:33" x14ac:dyDescent="0.25">
      <c r="A54" s="4"/>
      <c r="B54" s="21"/>
      <c r="C54" s="39"/>
      <c r="D54" s="25"/>
      <c r="E54" s="25"/>
      <c r="F54" s="25"/>
      <c r="G54" s="34"/>
      <c r="H54" s="17"/>
      <c r="I54" s="17"/>
      <c r="K54" s="17"/>
      <c r="L54" s="34"/>
      <c r="M54" s="17"/>
      <c r="N54" s="17"/>
      <c r="O54" s="34"/>
      <c r="P54" s="17"/>
      <c r="Q54" s="17"/>
      <c r="R54" s="17"/>
      <c r="S54" s="17"/>
      <c r="T54" s="17"/>
      <c r="U54" s="32"/>
      <c r="V54" s="32"/>
    </row>
    <row r="55" spans="1:33" x14ac:dyDescent="0.25">
      <c r="A55" s="4"/>
      <c r="B55" s="21"/>
      <c r="C55" s="39"/>
      <c r="D55" s="25"/>
      <c r="E55" s="25"/>
      <c r="F55" s="25"/>
      <c r="G55" s="38"/>
      <c r="L55" s="34"/>
    </row>
    <row r="56" spans="1:33" x14ac:dyDescent="0.25">
      <c r="A56" s="4"/>
      <c r="B56" s="21"/>
      <c r="C56" s="39"/>
      <c r="D56" s="25"/>
      <c r="E56" s="25"/>
      <c r="F56" s="25"/>
      <c r="G56" s="38"/>
      <c r="M56" s="34"/>
      <c r="N56" s="34"/>
    </row>
    <row r="57" spans="1:33" x14ac:dyDescent="0.25">
      <c r="A57" s="4"/>
      <c r="B57" s="21"/>
      <c r="C57" s="39"/>
      <c r="D57" s="25"/>
      <c r="E57" s="25"/>
      <c r="F57" s="25"/>
      <c r="G57" s="34"/>
      <c r="H57" s="17"/>
      <c r="K57" s="17"/>
      <c r="L57" s="17"/>
      <c r="M57" s="34"/>
      <c r="N57" s="34"/>
      <c r="O57" s="17"/>
      <c r="P57" s="17"/>
      <c r="R57" s="17"/>
      <c r="U57" s="32"/>
      <c r="V57" s="32"/>
    </row>
    <row r="58" spans="1:33" x14ac:dyDescent="0.25">
      <c r="A58" s="4"/>
      <c r="B58" s="21"/>
      <c r="C58" s="39"/>
      <c r="D58" s="25"/>
      <c r="E58" s="25"/>
      <c r="F58" s="25"/>
      <c r="L58" s="34"/>
      <c r="M58" s="34"/>
      <c r="N58" s="34"/>
      <c r="W58" s="12"/>
    </row>
    <row r="59" spans="1:33" x14ac:dyDescent="0.25">
      <c r="A59" s="4"/>
      <c r="B59" s="21"/>
      <c r="C59" s="39"/>
      <c r="D59" s="25"/>
      <c r="E59" s="25"/>
      <c r="F59" s="25"/>
      <c r="G59" s="34"/>
      <c r="H59" s="17"/>
      <c r="K59" s="17"/>
      <c r="L59" s="17"/>
      <c r="M59" s="17"/>
      <c r="N59" s="17"/>
      <c r="O59" s="17"/>
      <c r="P59" s="17"/>
      <c r="R59" s="17"/>
      <c r="U59" s="32"/>
      <c r="V59" s="32"/>
    </row>
    <row r="60" spans="1:33" x14ac:dyDescent="0.25">
      <c r="B60" s="21"/>
      <c r="C60" s="39"/>
      <c r="D60" s="25"/>
      <c r="E60" s="25"/>
      <c r="F60" s="25"/>
      <c r="G60" s="34"/>
      <c r="U60" s="33"/>
      <c r="W60" s="12"/>
      <c r="X60" s="3"/>
      <c r="Y60" s="3"/>
      <c r="Z60" s="16"/>
      <c r="AE60" s="10"/>
      <c r="AF60" s="9"/>
      <c r="AG60" s="9"/>
    </row>
    <row r="61" spans="1:33" x14ac:dyDescent="0.25">
      <c r="A61" s="4"/>
      <c r="B61" s="21"/>
      <c r="C61" s="39"/>
      <c r="D61" s="25"/>
      <c r="E61" s="25"/>
      <c r="F61" s="25"/>
      <c r="L61" s="34"/>
    </row>
    <row r="62" spans="1:33" x14ac:dyDescent="0.25">
      <c r="A62" s="4"/>
      <c r="B62" s="21"/>
      <c r="C62" s="39"/>
      <c r="D62" s="35"/>
      <c r="E62" s="35"/>
      <c r="F62" s="35"/>
      <c r="M62" s="34"/>
      <c r="N62" s="34"/>
      <c r="X62" s="3"/>
      <c r="Y62" s="3"/>
      <c r="Z62" s="16"/>
      <c r="AE62" s="10"/>
      <c r="AF62" s="9"/>
      <c r="AG62" s="9"/>
    </row>
    <row r="63" spans="1:33" x14ac:dyDescent="0.25">
      <c r="A63" s="4"/>
      <c r="B63" s="21"/>
      <c r="C63" s="39"/>
      <c r="D63" s="25"/>
      <c r="E63" s="25"/>
      <c r="F63" s="25"/>
      <c r="G63" s="34"/>
      <c r="L63" s="34"/>
      <c r="M63" s="34"/>
      <c r="N63" s="34"/>
    </row>
  </sheetData>
  <sortState xmlns:xlrd2="http://schemas.microsoft.com/office/spreadsheetml/2017/richdata2" ref="A2:AP63">
    <sortCondition ref="E2:E63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B</vt:lpstr>
      <vt:lpstr>L1</vt:lpstr>
      <vt:lpstr>L2</vt:lpstr>
      <vt:lpstr>M1</vt:lpstr>
      <vt:lpstr>M2</vt:lpstr>
      <vt:lpstr>Z1</vt:lpstr>
      <vt:lpstr>Z2</vt:lpstr>
      <vt:lpstr>ZZL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Marianne van Hooft</cp:lastModifiedBy>
  <cp:lastPrinted>2025-06-02T14:15:13Z</cp:lastPrinted>
  <dcterms:created xsi:type="dcterms:W3CDTF">2020-10-13T12:21:44Z</dcterms:created>
  <dcterms:modified xsi:type="dcterms:W3CDTF">2026-05-05T08:43:49Z</dcterms:modified>
</cp:coreProperties>
</file>