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Indoor 2025-2026/"/>
    </mc:Choice>
  </mc:AlternateContent>
  <xr:revisionPtr revIDLastSave="45" documentId="8_{37739A84-2F90-4A36-98B1-24E0853860F4}" xr6:coauthVersionLast="47" xr6:coauthVersionMax="47" xr10:uidLastSave="{552808CB-6157-4E4D-81F1-6A9EFD9646AA}"/>
  <bookViews>
    <workbookView xWindow="28680" yWindow="-120" windowWidth="29040" windowHeight="15720" tabRatio="601" activeTab="2" xr2:uid="{00000000-000D-0000-FFFF-FFFF00000000}"/>
  </bookViews>
  <sheets>
    <sheet name="B" sheetId="35" r:id="rId1"/>
    <sheet name="L1" sheetId="47" r:id="rId2"/>
    <sheet name="L2" sheetId="48" r:id="rId3"/>
    <sheet name="M1" sheetId="49" r:id="rId4"/>
    <sheet name="M2" sheetId="50" r:id="rId5"/>
    <sheet name="Z1" sheetId="51" r:id="rId6"/>
    <sheet name="Z2" sheetId="52" r:id="rId7"/>
    <sheet name="ZZL" sheetId="53" r:id="rId8"/>
  </sheets>
  <definedNames>
    <definedName name="_xlnm._FilterDatabase" localSheetId="6" hidden="1">'Z2'!$E$1:$E$56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" i="48" l="1"/>
  <c r="P6" i="48"/>
  <c r="I6" i="48"/>
  <c r="H6" i="48"/>
  <c r="C6" i="48" a="1"/>
  <c r="C6" i="48" s="1"/>
  <c r="C3" i="50" a="1"/>
  <c r="C3" i="50" s="1"/>
  <c r="C4" i="50" a="1"/>
  <c r="C4" i="50"/>
  <c r="C5" i="50" a="1"/>
  <c r="C5" i="50" s="1"/>
  <c r="C6" i="50" a="1"/>
  <c r="C6" i="50"/>
  <c r="C7" i="50" a="1"/>
  <c r="C7" i="50" s="1"/>
  <c r="C8" i="50" a="1"/>
  <c r="C8" i="50"/>
  <c r="C9" i="50" a="1"/>
  <c r="C9" i="50" s="1"/>
  <c r="C10" i="50" a="1"/>
  <c r="C10" i="50"/>
  <c r="C11" i="50" a="1"/>
  <c r="C11" i="50" s="1"/>
  <c r="C12" i="50" a="1"/>
  <c r="C12" i="50"/>
  <c r="C13" i="50" a="1"/>
  <c r="C13" i="50" s="1"/>
  <c r="C14" i="50" a="1"/>
  <c r="C14" i="50"/>
  <c r="C15" i="50" a="1"/>
  <c r="C15" i="50" s="1"/>
  <c r="C16" i="50" a="1"/>
  <c r="C16" i="50"/>
  <c r="C17" i="50" a="1"/>
  <c r="C17" i="50" s="1"/>
  <c r="C18" i="50" a="1"/>
  <c r="C18" i="50"/>
  <c r="C19" i="50" a="1"/>
  <c r="C19" i="50" s="1"/>
  <c r="C20" i="50" a="1"/>
  <c r="C20" i="50"/>
  <c r="C21" i="50" a="1"/>
  <c r="C21" i="50" s="1"/>
  <c r="C22" i="50" a="1"/>
  <c r="C22" i="50"/>
  <c r="C23" i="50" a="1"/>
  <c r="C23" i="50" s="1"/>
  <c r="C24" i="50" a="1"/>
  <c r="C24" i="50"/>
  <c r="C25" i="50" a="1"/>
  <c r="C25" i="50" s="1"/>
  <c r="C26" i="50" a="1"/>
  <c r="C26" i="50"/>
  <c r="C27" i="50" a="1"/>
  <c r="C27" i="50" s="1"/>
  <c r="C28" i="50" a="1"/>
  <c r="C28" i="50"/>
  <c r="C2" i="50" a="1"/>
  <c r="C2" i="50" s="1"/>
  <c r="C2" i="49" a="1"/>
  <c r="C2" i="49" s="1"/>
  <c r="C3" i="49" a="1"/>
  <c r="C3" i="49" s="1"/>
  <c r="C4" i="49" a="1"/>
  <c r="C4" i="49"/>
  <c r="C5" i="49" a="1"/>
  <c r="C5" i="49" s="1"/>
  <c r="C6" i="49" a="1"/>
  <c r="C6" i="49"/>
  <c r="C7" i="49" a="1"/>
  <c r="C7" i="49" s="1"/>
  <c r="C8" i="49" a="1"/>
  <c r="C8" i="49"/>
  <c r="C9" i="49" a="1"/>
  <c r="C9" i="49" s="1"/>
  <c r="C10" i="49" a="1"/>
  <c r="C10" i="49"/>
  <c r="C11" i="49" a="1"/>
  <c r="C11" i="49" s="1"/>
  <c r="C12" i="49" a="1"/>
  <c r="C12" i="49"/>
  <c r="C13" i="49" a="1"/>
  <c r="C13" i="49" s="1"/>
  <c r="C14" i="49" a="1"/>
  <c r="C14" i="49"/>
  <c r="C15" i="49" a="1"/>
  <c r="C15" i="49" s="1"/>
  <c r="C16" i="49" a="1"/>
  <c r="C16" i="49"/>
  <c r="C17" i="49" a="1"/>
  <c r="C17" i="49" s="1"/>
  <c r="C18" i="49" a="1"/>
  <c r="C18" i="49"/>
  <c r="C19" i="49" a="1"/>
  <c r="C19" i="49" s="1"/>
  <c r="C20" i="49" a="1"/>
  <c r="C20" i="49"/>
  <c r="C21" i="49" a="1"/>
  <c r="C21" i="49" s="1"/>
  <c r="C22" i="49" a="1"/>
  <c r="C22" i="49"/>
  <c r="C23" i="49" a="1"/>
  <c r="C23" i="49" s="1"/>
  <c r="C24" i="49" a="1"/>
  <c r="C24" i="49"/>
  <c r="C25" i="49" a="1"/>
  <c r="C25" i="49" s="1"/>
  <c r="C26" i="49" a="1"/>
  <c r="C26" i="49"/>
  <c r="C27" i="49" a="1"/>
  <c r="C27" i="49" s="1"/>
  <c r="C28" i="49" a="1"/>
  <c r="C28" i="49"/>
  <c r="C29" i="49" a="1"/>
  <c r="C29" i="49" s="1"/>
  <c r="C30" i="49" a="1"/>
  <c r="C30" i="49"/>
  <c r="C31" i="49" a="1"/>
  <c r="C31" i="49" s="1"/>
  <c r="C32" i="49" a="1"/>
  <c r="C32" i="49"/>
  <c r="C33" i="49" a="1"/>
  <c r="C33" i="49" s="1"/>
  <c r="C34" i="49" a="1"/>
  <c r="C34" i="49"/>
  <c r="C35" i="49" a="1"/>
  <c r="C35" i="49" s="1"/>
  <c r="C36" i="49" a="1"/>
  <c r="C36" i="49"/>
  <c r="C4" i="35" a="1"/>
  <c r="C4" i="35" s="1"/>
  <c r="C26" i="35" a="1"/>
  <c r="C26" i="35" s="1"/>
  <c r="C41" i="48" a="1"/>
  <c r="C41" i="48" s="1"/>
  <c r="C42" i="48" a="1"/>
  <c r="C42" i="48" s="1"/>
  <c r="C43" i="48" a="1"/>
  <c r="C43" i="48" s="1"/>
  <c r="C45" i="48" a="1"/>
  <c r="C45" i="48" s="1"/>
  <c r="C48" i="48" a="1"/>
  <c r="C48" i="48" s="1"/>
  <c r="C50" i="48" a="1"/>
  <c r="C50" i="48" s="1"/>
  <c r="C51" i="48" a="1"/>
  <c r="C51" i="48" s="1"/>
  <c r="C52" i="48" a="1"/>
  <c r="C52" i="48" s="1"/>
  <c r="C53" i="48" a="1"/>
  <c r="C53" i="48" s="1"/>
  <c r="C55" i="48" a="1"/>
  <c r="C55" i="48" s="1"/>
  <c r="C58" i="48" a="1"/>
  <c r="C58" i="48" s="1"/>
  <c r="C60" i="48" a="1"/>
  <c r="C60" i="48" s="1"/>
  <c r="C61" i="48" a="1"/>
  <c r="C61" i="48" s="1"/>
  <c r="C62" i="48" a="1"/>
  <c r="C62" i="48" s="1"/>
  <c r="C65" i="48" a="1"/>
  <c r="C65" i="48" s="1"/>
  <c r="C66" i="48" a="1"/>
  <c r="C66" i="48" s="1"/>
  <c r="C67" i="48" a="1"/>
  <c r="C67" i="48" s="1"/>
  <c r="R54" i="49"/>
  <c r="C54" i="49" s="1" a="1"/>
  <c r="C54" i="49" s="1"/>
  <c r="N53" i="49"/>
  <c r="B53" i="49" s="1" a="1"/>
  <c r="B53" i="49" s="1"/>
  <c r="C52" i="49" a="1"/>
  <c r="C52" i="49" s="1"/>
  <c r="R51" i="49"/>
  <c r="C51" i="49" s="1" a="1"/>
  <c r="C51" i="49" s="1"/>
  <c r="M50" i="49"/>
  <c r="C50" i="49" a="1"/>
  <c r="C50" i="49" s="1"/>
  <c r="B50" i="49" a="1"/>
  <c r="B50" i="49" s="1"/>
  <c r="C49" i="49" a="1"/>
  <c r="C49" i="49" s="1"/>
  <c r="B49" i="49" a="1"/>
  <c r="B49" i="49" s="1"/>
  <c r="C48" i="49" a="1"/>
  <c r="C48" i="49" s="1"/>
  <c r="B48" i="49" a="1"/>
  <c r="B48" i="49" s="1"/>
  <c r="M47" i="49"/>
  <c r="C47" i="49" s="1" a="1"/>
  <c r="C47" i="49" s="1"/>
  <c r="M46" i="49"/>
  <c r="C46" i="49" s="1" a="1"/>
  <c r="C46" i="49" s="1"/>
  <c r="B46" i="49" a="1"/>
  <c r="B46" i="49" s="1"/>
  <c r="C45" i="49" a="1"/>
  <c r="C45" i="49" s="1"/>
  <c r="C44" i="49" a="1"/>
  <c r="C44" i="49" s="1"/>
  <c r="B44" i="49" a="1"/>
  <c r="B44" i="49" s="1"/>
  <c r="C43" i="49" a="1"/>
  <c r="C43" i="49" s="1"/>
  <c r="N42" i="49"/>
  <c r="C42" i="49" s="1" a="1"/>
  <c r="C42" i="49" s="1"/>
  <c r="M41" i="49"/>
  <c r="C41" i="49" s="1" a="1"/>
  <c r="C41" i="49" s="1"/>
  <c r="C40" i="49" a="1"/>
  <c r="C40" i="49" s="1"/>
  <c r="B40" i="49" a="1"/>
  <c r="B40" i="49" s="1"/>
  <c r="P39" i="49"/>
  <c r="C39" i="49" s="1" a="1"/>
  <c r="C39" i="49" s="1"/>
  <c r="M38" i="49"/>
  <c r="C38" i="49" s="1" a="1"/>
  <c r="C38" i="49" s="1"/>
  <c r="C37" i="49" a="1"/>
  <c r="C37" i="49" s="1"/>
  <c r="B37" i="49" a="1"/>
  <c r="B37" i="49" s="1"/>
  <c r="C36" i="52" a="1"/>
  <c r="C36" i="52" s="1"/>
  <c r="B36" i="52" a="1"/>
  <c r="B36" i="52" s="1"/>
  <c r="C35" i="52" a="1"/>
  <c r="C35" i="52" s="1"/>
  <c r="B35" i="52" a="1"/>
  <c r="B35" i="52" s="1"/>
  <c r="C34" i="52" a="1"/>
  <c r="C34" i="52" s="1"/>
  <c r="B34" i="52" a="1"/>
  <c r="B34" i="52" s="1"/>
  <c r="C33" i="52" a="1"/>
  <c r="C33" i="52" s="1"/>
  <c r="B33" i="52" a="1"/>
  <c r="B33" i="52" s="1"/>
  <c r="C32" i="52" a="1"/>
  <c r="C32" i="52" s="1"/>
  <c r="B32" i="52" a="1"/>
  <c r="B32" i="52" s="1"/>
  <c r="C31" i="52" a="1"/>
  <c r="C31" i="52" s="1"/>
  <c r="B31" i="52" a="1"/>
  <c r="B31" i="52" s="1"/>
  <c r="C30" i="52" a="1"/>
  <c r="C30" i="52" s="1"/>
  <c r="B30" i="52" a="1"/>
  <c r="B30" i="52" s="1"/>
  <c r="C29" i="52" a="1"/>
  <c r="C29" i="52" s="1"/>
  <c r="B29" i="52" a="1"/>
  <c r="B29" i="52" s="1"/>
  <c r="C28" i="52" a="1"/>
  <c r="C28" i="52" s="1"/>
  <c r="B28" i="52" a="1"/>
  <c r="B28" i="52" s="1"/>
  <c r="C57" i="47" a="1"/>
  <c r="C57" i="47" s="1"/>
  <c r="C38" i="35" a="1"/>
  <c r="C38" i="35" s="1"/>
  <c r="C39" i="35" a="1"/>
  <c r="C39" i="35" s="1"/>
  <c r="C40" i="35" a="1"/>
  <c r="C40" i="35" s="1"/>
  <c r="C41" i="35" a="1"/>
  <c r="C41" i="35" s="1"/>
  <c r="C42" i="35" a="1"/>
  <c r="C42" i="35" s="1"/>
  <c r="C43" i="35" a="1"/>
  <c r="C43" i="35" s="1"/>
  <c r="C44" i="35" a="1"/>
  <c r="C44" i="35" s="1"/>
  <c r="C45" i="35" a="1"/>
  <c r="C45" i="35" s="1"/>
  <c r="C48" i="35" a="1"/>
  <c r="C48" i="35" s="1"/>
  <c r="C49" i="35" a="1"/>
  <c r="C49" i="35" s="1"/>
  <c r="C50" i="35" a="1"/>
  <c r="C50" i="35" s="1"/>
  <c r="C51" i="35" a="1"/>
  <c r="C51" i="35" s="1"/>
  <c r="C52" i="35" a="1"/>
  <c r="C52" i="35" s="1"/>
  <c r="C53" i="35" a="1"/>
  <c r="C53" i="35" s="1"/>
  <c r="C54" i="35" a="1"/>
  <c r="C54" i="35" s="1"/>
  <c r="C55" i="35" a="1"/>
  <c r="C55" i="35" s="1"/>
  <c r="C56" i="35" a="1"/>
  <c r="C56" i="35" s="1"/>
  <c r="C57" i="35" a="1"/>
  <c r="C57" i="35" s="1"/>
  <c r="C59" i="35" a="1"/>
  <c r="C59" i="35" s="1"/>
  <c r="C61" i="35" a="1"/>
  <c r="C61" i="35" s="1"/>
  <c r="C62" i="35" a="1"/>
  <c r="C62" i="35" s="1"/>
  <c r="C63" i="35" a="1"/>
  <c r="C63" i="35" s="1"/>
  <c r="C66" i="35" a="1"/>
  <c r="C66" i="35" s="1"/>
  <c r="C67" i="35" a="1"/>
  <c r="C67" i="35" s="1"/>
  <c r="C68" i="35" a="1"/>
  <c r="C68" i="35" s="1"/>
  <c r="C72" i="35" a="1"/>
  <c r="C72" i="35" s="1"/>
  <c r="C74" i="35" a="1"/>
  <c r="C74" i="35" s="1"/>
  <c r="C77" i="35" a="1"/>
  <c r="C77" i="35" s="1"/>
  <c r="C79" i="35" a="1"/>
  <c r="C79" i="35" s="1"/>
  <c r="C82" i="35" a="1"/>
  <c r="C82" i="35" s="1"/>
  <c r="C83" i="35" a="1"/>
  <c r="C83" i="35" s="1"/>
  <c r="C4" i="51" a="1"/>
  <c r="C4" i="51" s="1"/>
  <c r="C42" i="51" a="1"/>
  <c r="C42" i="51" s="1"/>
  <c r="R8" i="47"/>
  <c r="R31" i="47"/>
  <c r="R20" i="48"/>
  <c r="R29" i="48"/>
  <c r="C35" i="50" a="1"/>
  <c r="C35" i="50" s="1"/>
  <c r="C36" i="50" a="1"/>
  <c r="C36" i="50" s="1"/>
  <c r="C37" i="50" a="1"/>
  <c r="C37" i="50" s="1"/>
  <c r="C39" i="50" a="1"/>
  <c r="C39" i="50" s="1"/>
  <c r="C40" i="50" a="1"/>
  <c r="C40" i="50" s="1"/>
  <c r="C42" i="50" a="1"/>
  <c r="C42" i="50" s="1"/>
  <c r="C44" i="50" a="1"/>
  <c r="C44" i="50" s="1"/>
  <c r="C45" i="50" a="1"/>
  <c r="C45" i="50" s="1"/>
  <c r="C46" i="50" a="1"/>
  <c r="C46" i="50" s="1"/>
  <c r="C39" i="51" a="1"/>
  <c r="C39" i="51" s="1"/>
  <c r="C17" i="51" a="1"/>
  <c r="C17" i="51" s="1"/>
  <c r="C11" i="51" a="1"/>
  <c r="C11" i="51" s="1"/>
  <c r="C22" i="51" a="1"/>
  <c r="C22" i="51" s="1"/>
  <c r="C23" i="51" a="1"/>
  <c r="C23" i="51" s="1"/>
  <c r="R11" i="50"/>
  <c r="R17" i="50"/>
  <c r="R2" i="50"/>
  <c r="R27" i="50"/>
  <c r="R3" i="50"/>
  <c r="R15" i="50"/>
  <c r="R25" i="50"/>
  <c r="R10" i="50"/>
  <c r="R41" i="50"/>
  <c r="C41" i="50" s="1" a="1"/>
  <c r="C41" i="50" s="1"/>
  <c r="R16" i="50"/>
  <c r="R13" i="50"/>
  <c r="R22" i="50"/>
  <c r="R34" i="50"/>
  <c r="C34" i="50" s="1" a="1"/>
  <c r="C34" i="50" s="1"/>
  <c r="R6" i="49"/>
  <c r="R30" i="49"/>
  <c r="R23" i="49"/>
  <c r="B23" i="49" s="1" a="1"/>
  <c r="B23" i="49" s="1"/>
  <c r="R22" i="49"/>
  <c r="R2" i="49"/>
  <c r="R16" i="49"/>
  <c r="R13" i="49"/>
  <c r="R8" i="49"/>
  <c r="R25" i="49"/>
  <c r="R14" i="49"/>
  <c r="R3" i="49"/>
  <c r="R10" i="49"/>
  <c r="R3" i="48"/>
  <c r="R63" i="48"/>
  <c r="C63" i="48" s="1" a="1"/>
  <c r="C63" i="48" s="1"/>
  <c r="R36" i="48"/>
  <c r="R37" i="48"/>
  <c r="R64" i="48"/>
  <c r="R54" i="48"/>
  <c r="C54" i="48" s="1" a="1"/>
  <c r="C54" i="48" s="1"/>
  <c r="R30" i="48"/>
  <c r="C30" i="48" s="1" a="1"/>
  <c r="C30" i="48" s="1"/>
  <c r="R24" i="48"/>
  <c r="R13" i="48"/>
  <c r="R16" i="48"/>
  <c r="R22" i="48"/>
  <c r="R12" i="48"/>
  <c r="R32" i="48"/>
  <c r="C32" i="48" s="1" a="1"/>
  <c r="C32" i="48" s="1"/>
  <c r="R8" i="48"/>
  <c r="B8" i="48" s="1" a="1"/>
  <c r="B8" i="48" s="1"/>
  <c r="R56" i="48"/>
  <c r="C56" i="48" s="1" a="1"/>
  <c r="C56" i="48" s="1"/>
  <c r="R9" i="48"/>
  <c r="R11" i="48"/>
  <c r="R35" i="48"/>
  <c r="B35" i="48" s="1" a="1"/>
  <c r="B35" i="48" s="1"/>
  <c r="R6" i="47"/>
  <c r="R9" i="47"/>
  <c r="R58" i="47"/>
  <c r="B58" i="47" s="1" a="1"/>
  <c r="B58" i="47" s="1"/>
  <c r="R14" i="47"/>
  <c r="R10" i="47"/>
  <c r="R34" i="47"/>
  <c r="R19" i="47"/>
  <c r="C19" i="47" s="1" a="1"/>
  <c r="C19" i="47" s="1"/>
  <c r="R5" i="47"/>
  <c r="R38" i="47"/>
  <c r="R45" i="47"/>
  <c r="R18" i="47"/>
  <c r="R21" i="47"/>
  <c r="R60" i="47"/>
  <c r="C60" i="47" s="1" a="1"/>
  <c r="C60" i="47" s="1"/>
  <c r="R36" i="47"/>
  <c r="R39" i="47"/>
  <c r="R3" i="47"/>
  <c r="R15" i="47"/>
  <c r="R2" i="47"/>
  <c r="R12" i="47"/>
  <c r="B12" i="47" s="1" a="1"/>
  <c r="B12" i="47" s="1"/>
  <c r="R25" i="47"/>
  <c r="R9" i="35"/>
  <c r="R12" i="35"/>
  <c r="R22" i="35"/>
  <c r="R21" i="35"/>
  <c r="R13" i="35"/>
  <c r="R17" i="35"/>
  <c r="R6" i="35"/>
  <c r="R76" i="35"/>
  <c r="R4" i="35"/>
  <c r="R30" i="35"/>
  <c r="C30" i="35" s="1" a="1"/>
  <c r="C30" i="35" s="1"/>
  <c r="R26" i="35"/>
  <c r="R15" i="35"/>
  <c r="B15" i="35" s="1" a="1"/>
  <c r="B15" i="35" s="1"/>
  <c r="R16" i="35"/>
  <c r="B16" i="35" s="1" a="1"/>
  <c r="B16" i="35" s="1"/>
  <c r="R29" i="35"/>
  <c r="R58" i="35"/>
  <c r="C58" i="35" s="1" a="1"/>
  <c r="C58" i="35" s="1"/>
  <c r="R5" i="35"/>
  <c r="R65" i="35"/>
  <c r="C65" i="35" s="1" a="1"/>
  <c r="C65" i="35" s="1"/>
  <c r="R70" i="35"/>
  <c r="C70" i="35" s="1" a="1"/>
  <c r="C70" i="35" s="1"/>
  <c r="P4" i="53"/>
  <c r="B4" i="53" s="1" a="1"/>
  <c r="B4" i="53" s="1"/>
  <c r="P15" i="53"/>
  <c r="B15" i="53" s="1" a="1"/>
  <c r="B15" i="53" s="1"/>
  <c r="P16" i="53"/>
  <c r="C16" i="53" s="1" a="1"/>
  <c r="C16" i="53" s="1"/>
  <c r="P9" i="53"/>
  <c r="C9" i="53" s="1" a="1"/>
  <c r="C9" i="53" s="1"/>
  <c r="P13" i="53"/>
  <c r="P5" i="53"/>
  <c r="C5" i="53" s="1" a="1"/>
  <c r="C5" i="53" s="1"/>
  <c r="P6" i="53"/>
  <c r="C6" i="53" s="1" a="1"/>
  <c r="C6" i="53" s="1"/>
  <c r="P5" i="52"/>
  <c r="C5" i="52" s="1" a="1"/>
  <c r="C5" i="52" s="1"/>
  <c r="P26" i="52"/>
  <c r="C26" i="52" s="1" a="1"/>
  <c r="C26" i="52" s="1"/>
  <c r="P18" i="52"/>
  <c r="C18" i="52" s="1" a="1"/>
  <c r="C18" i="52" s="1"/>
  <c r="P19" i="52"/>
  <c r="B19" i="52" s="1" a="1"/>
  <c r="B19" i="52" s="1"/>
  <c r="P12" i="52"/>
  <c r="B12" i="52" s="1" a="1"/>
  <c r="B12" i="52" s="1"/>
  <c r="P6" i="52"/>
  <c r="B6" i="52" s="1" a="1"/>
  <c r="B6" i="52" s="1"/>
  <c r="P20" i="52"/>
  <c r="C20" i="52" s="1" a="1"/>
  <c r="C20" i="52" s="1"/>
  <c r="P2" i="52"/>
  <c r="B2" i="52" s="1" a="1"/>
  <c r="B2" i="52" s="1"/>
  <c r="P17" i="52"/>
  <c r="B17" i="52" s="1" a="1"/>
  <c r="B17" i="52" s="1"/>
  <c r="P3" i="51"/>
  <c r="C3" i="51" s="1" a="1"/>
  <c r="C3" i="51" s="1"/>
  <c r="P20" i="51"/>
  <c r="B20" i="51" s="1" a="1"/>
  <c r="B20" i="51" s="1"/>
  <c r="P30" i="51"/>
  <c r="C30" i="51" s="1" a="1"/>
  <c r="C30" i="51" s="1"/>
  <c r="P2" i="51"/>
  <c r="B2" i="51" s="1" a="1"/>
  <c r="B2" i="51" s="1"/>
  <c r="P19" i="51"/>
  <c r="C19" i="51" s="1" a="1"/>
  <c r="C19" i="51" s="1"/>
  <c r="P18" i="51"/>
  <c r="B18" i="51" s="1" a="1"/>
  <c r="B18" i="51" s="1"/>
  <c r="P15" i="51"/>
  <c r="C15" i="51" s="1" a="1"/>
  <c r="C15" i="51" s="1"/>
  <c r="P26" i="51"/>
  <c r="C26" i="51" s="1" a="1"/>
  <c r="C26" i="51" s="1"/>
  <c r="P5" i="51"/>
  <c r="B5" i="51" s="1" a="1"/>
  <c r="B5" i="51" s="1"/>
  <c r="P8" i="51"/>
  <c r="B8" i="51" s="1" a="1"/>
  <c r="B8" i="51" s="1"/>
  <c r="P16" i="51"/>
  <c r="B16" i="51" s="1" a="1"/>
  <c r="B16" i="51" s="1"/>
  <c r="P25" i="51"/>
  <c r="C25" i="51" s="1" a="1"/>
  <c r="C25" i="51" s="1"/>
  <c r="P24" i="51"/>
  <c r="C24" i="51" s="1" a="1"/>
  <c r="C24" i="51" s="1"/>
  <c r="P33" i="51"/>
  <c r="B33" i="51" s="1" a="1"/>
  <c r="B33" i="51" s="1"/>
  <c r="P21" i="51"/>
  <c r="C21" i="51" s="1" a="1"/>
  <c r="C21" i="51" s="1"/>
  <c r="P7" i="51"/>
  <c r="C7" i="51" s="1" a="1"/>
  <c r="C7" i="51" s="1"/>
  <c r="P32" i="51"/>
  <c r="C32" i="51" s="1" a="1"/>
  <c r="C32" i="51" s="1"/>
  <c r="C68" i="47" a="1"/>
  <c r="C68" i="47" s="1"/>
  <c r="C41" i="47" a="1"/>
  <c r="C41" i="47" s="1"/>
  <c r="C7" i="47" a="1"/>
  <c r="C7" i="47" s="1"/>
  <c r="P25" i="49"/>
  <c r="C13" i="53" a="1"/>
  <c r="C13" i="53" s="1"/>
  <c r="P5" i="50"/>
  <c r="P9" i="50"/>
  <c r="P14" i="50"/>
  <c r="P2" i="50"/>
  <c r="P22" i="50"/>
  <c r="P8" i="50"/>
  <c r="P19" i="50"/>
  <c r="P7" i="50"/>
  <c r="P4" i="50"/>
  <c r="P21" i="50"/>
  <c r="P18" i="50"/>
  <c r="P20" i="50"/>
  <c r="P12" i="50"/>
  <c r="P16" i="50"/>
  <c r="P6" i="50"/>
  <c r="P30" i="49"/>
  <c r="P31" i="49"/>
  <c r="P7" i="49"/>
  <c r="P12" i="49"/>
  <c r="P21" i="49"/>
  <c r="P28" i="49"/>
  <c r="P14" i="49"/>
  <c r="P24" i="49"/>
  <c r="P33" i="49"/>
  <c r="P29" i="49"/>
  <c r="P13" i="49"/>
  <c r="P26" i="49"/>
  <c r="P19" i="49"/>
  <c r="P2" i="49"/>
  <c r="P18" i="49"/>
  <c r="P27" i="49"/>
  <c r="P35" i="49"/>
  <c r="P11" i="49"/>
  <c r="P36" i="49"/>
  <c r="P12" i="48"/>
  <c r="P19" i="48"/>
  <c r="P24" i="48"/>
  <c r="C24" i="48" s="1" a="1"/>
  <c r="C24" i="48" s="1"/>
  <c r="P14" i="48"/>
  <c r="P23" i="48"/>
  <c r="P22" i="48"/>
  <c r="C22" i="48" s="1" a="1"/>
  <c r="C22" i="48" s="1"/>
  <c r="P27" i="48"/>
  <c r="P28" i="48"/>
  <c r="B28" i="48" s="1" a="1"/>
  <c r="B28" i="48" s="1"/>
  <c r="P38" i="48"/>
  <c r="B38" i="48" s="1" a="1"/>
  <c r="B38" i="48" s="1"/>
  <c r="P15" i="48"/>
  <c r="C15" i="48" s="1" a="1"/>
  <c r="C15" i="48" s="1"/>
  <c r="P57" i="48"/>
  <c r="B57" i="48" s="1" a="1"/>
  <c r="B57" i="48" s="1"/>
  <c r="P10" i="48"/>
  <c r="P17" i="48"/>
  <c r="P20" i="48"/>
  <c r="C20" i="48" s="1" a="1"/>
  <c r="C20" i="48" s="1"/>
  <c r="P26" i="48"/>
  <c r="B26" i="48" s="1" a="1"/>
  <c r="B26" i="48" s="1"/>
  <c r="P13" i="48"/>
  <c r="P44" i="48"/>
  <c r="C44" i="48" s="1" a="1"/>
  <c r="C44" i="48" s="1"/>
  <c r="P4" i="48"/>
  <c r="P33" i="48"/>
  <c r="P18" i="48"/>
  <c r="C18" i="48" s="1" a="1"/>
  <c r="C18" i="48" s="1"/>
  <c r="P40" i="48"/>
  <c r="P21" i="48"/>
  <c r="P29" i="48"/>
  <c r="C29" i="48" s="1" a="1"/>
  <c r="C29" i="48" s="1"/>
  <c r="P47" i="48"/>
  <c r="C47" i="48" s="1" a="1"/>
  <c r="C47" i="48" s="1"/>
  <c r="P16" i="48"/>
  <c r="C48" i="47" a="1"/>
  <c r="C48" i="47" s="1"/>
  <c r="C49" i="47" a="1"/>
  <c r="C49" i="47" s="1"/>
  <c r="P18" i="47"/>
  <c r="P11" i="47"/>
  <c r="P6" i="47"/>
  <c r="P9" i="47"/>
  <c r="P36" i="47"/>
  <c r="P4" i="47"/>
  <c r="B4" i="47" s="1" a="1"/>
  <c r="B4" i="47" s="1"/>
  <c r="P50" i="47"/>
  <c r="C50" i="47" s="1" a="1"/>
  <c r="C50" i="47" s="1"/>
  <c r="P28" i="47"/>
  <c r="P14" i="47"/>
  <c r="P16" i="47"/>
  <c r="P8" i="47"/>
  <c r="P10" i="47"/>
  <c r="C10" i="47" s="1" a="1"/>
  <c r="C10" i="47" s="1"/>
  <c r="P24" i="47"/>
  <c r="C24" i="47" s="1" a="1"/>
  <c r="C24" i="47" s="1"/>
  <c r="P26" i="47"/>
  <c r="C26" i="47" s="1" a="1"/>
  <c r="C26" i="47" s="1"/>
  <c r="P35" i="47"/>
  <c r="B35" i="47" s="1" a="1"/>
  <c r="B35" i="47" s="1"/>
  <c r="P20" i="47"/>
  <c r="P17" i="47"/>
  <c r="C17" i="47" s="1" a="1"/>
  <c r="C17" i="47" s="1"/>
  <c r="P15" i="47"/>
  <c r="P13" i="47"/>
  <c r="P37" i="47"/>
  <c r="C37" i="47" s="1" a="1"/>
  <c r="C37" i="47" s="1"/>
  <c r="P42" i="47"/>
  <c r="P31" i="47"/>
  <c r="P30" i="47"/>
  <c r="C30" i="47" s="1" a="1"/>
  <c r="C30" i="47" s="1"/>
  <c r="P27" i="47"/>
  <c r="P45" i="47"/>
  <c r="P5" i="47"/>
  <c r="P25" i="47"/>
  <c r="P18" i="35"/>
  <c r="P26" i="35"/>
  <c r="P9" i="35"/>
  <c r="P81" i="35"/>
  <c r="C81" i="35" s="1" a="1"/>
  <c r="C81" i="35" s="1"/>
  <c r="P36" i="35"/>
  <c r="C36" i="35" s="1" a="1"/>
  <c r="C36" i="35" s="1"/>
  <c r="P24" i="35"/>
  <c r="C24" i="35" s="1" a="1"/>
  <c r="C24" i="35" s="1"/>
  <c r="P14" i="35"/>
  <c r="P4" i="35"/>
  <c r="P7" i="35"/>
  <c r="P2" i="35"/>
  <c r="P27" i="35"/>
  <c r="P23" i="35"/>
  <c r="B23" i="35" s="1" a="1"/>
  <c r="B23" i="35" s="1"/>
  <c r="P10" i="35"/>
  <c r="C10" i="35" s="1" a="1"/>
  <c r="C10" i="35" s="1"/>
  <c r="P28" i="35"/>
  <c r="C28" i="35" s="1" a="1"/>
  <c r="C28" i="35" s="1"/>
  <c r="P22" i="35"/>
  <c r="C22" i="35" s="1" a="1"/>
  <c r="C22" i="35" s="1"/>
  <c r="P8" i="35"/>
  <c r="P31" i="35"/>
  <c r="C31" i="35" s="1" a="1"/>
  <c r="C31" i="35" s="1"/>
  <c r="P32" i="35"/>
  <c r="P35" i="35"/>
  <c r="C67" i="47" a="1"/>
  <c r="C67" i="47" s="1"/>
  <c r="N21" i="35"/>
  <c r="N76" i="35"/>
  <c r="N25" i="35"/>
  <c r="C25" i="35" s="1" a="1"/>
  <c r="C25" i="35" s="1"/>
  <c r="N18" i="35"/>
  <c r="C18" i="35" s="1" a="1"/>
  <c r="C18" i="35" s="1"/>
  <c r="N33" i="35"/>
  <c r="C33" i="35" s="1" a="1"/>
  <c r="C33" i="35" s="1"/>
  <c r="N3" i="35"/>
  <c r="B3" i="35" s="1" a="1"/>
  <c r="B3" i="35" s="1"/>
  <c r="N47" i="35"/>
  <c r="C47" i="35" s="1" a="1"/>
  <c r="C47" i="35" s="1"/>
  <c r="N27" i="35"/>
  <c r="N35" i="35"/>
  <c r="N20" i="35"/>
  <c r="B20" i="35" s="1" a="1"/>
  <c r="B20" i="35" s="1"/>
  <c r="N32" i="35"/>
  <c r="C32" i="35" s="1" a="1"/>
  <c r="C32" i="35" s="1"/>
  <c r="N17" i="35"/>
  <c r="C17" i="35" s="1" a="1"/>
  <c r="C17" i="35" s="1"/>
  <c r="N11" i="47"/>
  <c r="N6" i="47"/>
  <c r="N44" i="47"/>
  <c r="C44" i="47" s="1" a="1"/>
  <c r="C44" i="47" s="1"/>
  <c r="N15" i="47"/>
  <c r="N16" i="47"/>
  <c r="N25" i="47"/>
  <c r="N34" i="47"/>
  <c r="N52" i="47"/>
  <c r="C52" i="47" s="1" a="1"/>
  <c r="C52" i="47" s="1"/>
  <c r="N13" i="47"/>
  <c r="N5" i="47"/>
  <c r="N28" i="47"/>
  <c r="N59" i="47"/>
  <c r="B59" i="47" s="1" a="1"/>
  <c r="B59" i="47" s="1"/>
  <c r="N42" i="47"/>
  <c r="N20" i="47"/>
  <c r="N54" i="47"/>
  <c r="C54" i="47" s="1" a="1"/>
  <c r="C54" i="47" s="1"/>
  <c r="N2" i="47"/>
  <c r="N7" i="48"/>
  <c r="C7" i="48" s="1" a="1"/>
  <c r="C7" i="48" s="1"/>
  <c r="N17" i="48"/>
  <c r="N14" i="48"/>
  <c r="C14" i="48" s="1" a="1"/>
  <c r="C14" i="48" s="1"/>
  <c r="N23" i="48"/>
  <c r="C23" i="48" s="1" a="1"/>
  <c r="C23" i="48" s="1"/>
  <c r="N21" i="48"/>
  <c r="N25" i="48"/>
  <c r="C25" i="48" s="1" a="1"/>
  <c r="C25" i="48" s="1"/>
  <c r="N10" i="48"/>
  <c r="C10" i="48" s="1" a="1"/>
  <c r="C10" i="48" s="1"/>
  <c r="N59" i="48"/>
  <c r="C59" i="48" s="1" a="1"/>
  <c r="C59" i="48" s="1"/>
  <c r="N2" i="48"/>
  <c r="C2" i="48" s="1" a="1"/>
  <c r="C2" i="48" s="1"/>
  <c r="N31" i="48"/>
  <c r="C31" i="48" s="1" a="1"/>
  <c r="C31" i="48" s="1"/>
  <c r="N49" i="48"/>
  <c r="C49" i="48" s="1" a="1"/>
  <c r="C49" i="48" s="1"/>
  <c r="N46" i="48"/>
  <c r="C46" i="48" s="1" a="1"/>
  <c r="C46" i="48" s="1"/>
  <c r="N34" i="48"/>
  <c r="B34" i="48" s="1" a="1"/>
  <c r="B34" i="48" s="1"/>
  <c r="N33" i="48"/>
  <c r="N13" i="48"/>
  <c r="C13" i="48" s="1" a="1"/>
  <c r="C13" i="48" s="1"/>
  <c r="N36" i="48"/>
  <c r="C36" i="48" s="1" a="1"/>
  <c r="C36" i="48" s="1"/>
  <c r="N12" i="48"/>
  <c r="N27" i="48"/>
  <c r="N40" i="48"/>
  <c r="C40" i="48" s="1" a="1"/>
  <c r="C40" i="48" s="1"/>
  <c r="N30" i="49"/>
  <c r="N22" i="49"/>
  <c r="N35" i="49"/>
  <c r="N33" i="49"/>
  <c r="N21" i="49"/>
  <c r="N13" i="49"/>
  <c r="N17" i="49"/>
  <c r="N11" i="49"/>
  <c r="N36" i="49"/>
  <c r="N7" i="49"/>
  <c r="N9" i="49"/>
  <c r="N15" i="49"/>
  <c r="N34" i="49"/>
  <c r="N28" i="49"/>
  <c r="N25" i="49"/>
  <c r="N31" i="49"/>
  <c r="N27" i="49"/>
  <c r="N14" i="50"/>
  <c r="N9" i="50"/>
  <c r="N5" i="50"/>
  <c r="N28" i="50"/>
  <c r="N38" i="50"/>
  <c r="B38" i="50" s="1" a="1"/>
  <c r="B38" i="50" s="1"/>
  <c r="N7" i="50"/>
  <c r="N23" i="50"/>
  <c r="N21" i="50"/>
  <c r="N49" i="50"/>
  <c r="C49" i="50" s="1" a="1"/>
  <c r="C49" i="50" s="1"/>
  <c r="N20" i="50"/>
  <c r="N24" i="50"/>
  <c r="N12" i="50"/>
  <c r="N43" i="50"/>
  <c r="C43" i="50" s="1" a="1"/>
  <c r="C43" i="50" s="1"/>
  <c r="N32" i="50"/>
  <c r="B32" i="50" s="1" a="1"/>
  <c r="B32" i="50" s="1"/>
  <c r="N29" i="50"/>
  <c r="C29" i="50" s="1" a="1"/>
  <c r="C29" i="50" s="1"/>
  <c r="M25" i="50"/>
  <c r="M26" i="50"/>
  <c r="B26" i="50" s="1" a="1"/>
  <c r="B26" i="50" s="1"/>
  <c r="M16" i="50"/>
  <c r="M47" i="50"/>
  <c r="C47" i="50" s="1" a="1"/>
  <c r="C47" i="50" s="1"/>
  <c r="M31" i="50"/>
  <c r="C31" i="50" s="1" a="1"/>
  <c r="C31" i="50" s="1"/>
  <c r="M30" i="50"/>
  <c r="B30" i="50" s="1" a="1"/>
  <c r="B30" i="50" s="1"/>
  <c r="M3" i="50"/>
  <c r="M13" i="50"/>
  <c r="M48" i="50"/>
  <c r="C48" i="50" s="1" a="1"/>
  <c r="C48" i="50" s="1"/>
  <c r="M24" i="50"/>
  <c r="M10" i="50"/>
  <c r="M28" i="50"/>
  <c r="M2" i="50"/>
  <c r="M15" i="50"/>
  <c r="M30" i="49"/>
  <c r="M10" i="49"/>
  <c r="M5" i="49"/>
  <c r="B5" i="49" s="1" a="1"/>
  <c r="B5" i="49" s="1"/>
  <c r="M8" i="49"/>
  <c r="M9" i="49"/>
  <c r="M18" i="49"/>
  <c r="M29" i="49"/>
  <c r="M26" i="49"/>
  <c r="M19" i="49"/>
  <c r="M13" i="49"/>
  <c r="M14" i="49"/>
  <c r="M3" i="49"/>
  <c r="M6" i="49"/>
  <c r="M9" i="48"/>
  <c r="M4" i="48"/>
  <c r="C4" i="48" s="1" a="1"/>
  <c r="C4" i="48" s="1"/>
  <c r="M64" i="48"/>
  <c r="C64" i="48" s="1" a="1"/>
  <c r="C64" i="48" s="1"/>
  <c r="M37" i="48"/>
  <c r="C37" i="48" s="1" a="1"/>
  <c r="C37" i="48" s="1"/>
  <c r="M3" i="48"/>
  <c r="C3" i="48" s="1" a="1"/>
  <c r="C3" i="48" s="1"/>
  <c r="M12" i="48"/>
  <c r="M5" i="48"/>
  <c r="C5" i="48" s="1" a="1"/>
  <c r="C5" i="48" s="1"/>
  <c r="M11" i="48"/>
  <c r="C11" i="48" s="1" a="1"/>
  <c r="C11" i="48" s="1"/>
  <c r="M19" i="48"/>
  <c r="M16" i="48"/>
  <c r="C16" i="48" s="1" a="1"/>
  <c r="C16" i="48" s="1"/>
  <c r="M39" i="48"/>
  <c r="C39" i="48" s="1" a="1"/>
  <c r="C39" i="48" s="1"/>
  <c r="M36" i="47"/>
  <c r="M9" i="47"/>
  <c r="M27" i="47"/>
  <c r="M43" i="47"/>
  <c r="C43" i="47" s="1" a="1"/>
  <c r="C43" i="47" s="1"/>
  <c r="M8" i="47"/>
  <c r="M39" i="47"/>
  <c r="M63" i="47"/>
  <c r="C63" i="47" s="1" a="1"/>
  <c r="C63" i="47" s="1"/>
  <c r="M38" i="47"/>
  <c r="M18" i="47"/>
  <c r="M56" i="47"/>
  <c r="C56" i="47" s="1" a="1"/>
  <c r="C56" i="47" s="1"/>
  <c r="M3" i="47"/>
  <c r="M40" i="47"/>
  <c r="C40" i="47" s="1" a="1"/>
  <c r="C40" i="47" s="1"/>
  <c r="M14" i="47"/>
  <c r="M15" i="47"/>
  <c r="M21" i="47"/>
  <c r="M31" i="47"/>
  <c r="M80" i="35"/>
  <c r="C80" i="35" s="1" a="1"/>
  <c r="C80" i="35" s="1"/>
  <c r="M64" i="35"/>
  <c r="B64" i="35" s="1" a="1"/>
  <c r="B64" i="35" s="1"/>
  <c r="M60" i="35"/>
  <c r="B60" i="35" s="1" a="1"/>
  <c r="B60" i="35" s="1"/>
  <c r="M6" i="35"/>
  <c r="C6" i="35" s="1" a="1"/>
  <c r="C6" i="35" s="1"/>
  <c r="M5" i="35"/>
  <c r="M34" i="35"/>
  <c r="B34" i="35" s="1" a="1"/>
  <c r="B34" i="35" s="1"/>
  <c r="M11" i="35"/>
  <c r="B11" i="35" s="1" a="1"/>
  <c r="B11" i="35" s="1"/>
  <c r="M14" i="35"/>
  <c r="M8" i="35"/>
  <c r="C8" i="35" s="1" a="1"/>
  <c r="C8" i="35" s="1"/>
  <c r="M7" i="35"/>
  <c r="M12" i="35"/>
  <c r="C12" i="35" s="1" a="1"/>
  <c r="C12" i="35" s="1"/>
  <c r="M2" i="35"/>
  <c r="C2" i="35" s="1" a="1"/>
  <c r="C2" i="35" s="1"/>
  <c r="M73" i="35"/>
  <c r="B73" i="35" s="1" a="1"/>
  <c r="B73" i="35" s="1"/>
  <c r="M78" i="35"/>
  <c r="B78" i="35" s="1" a="1"/>
  <c r="B78" i="35" s="1"/>
  <c r="M71" i="35"/>
  <c r="B71" i="35" s="1" a="1"/>
  <c r="B71" i="35" s="1"/>
  <c r="M19" i="35"/>
  <c r="C19" i="35" s="1" a="1"/>
  <c r="C19" i="35" s="1"/>
  <c r="M46" i="35"/>
  <c r="B46" i="35" s="1" a="1"/>
  <c r="B46" i="35" s="1"/>
  <c r="M75" i="35"/>
  <c r="B75" i="35" s="1" a="1"/>
  <c r="B75" i="35" s="1"/>
  <c r="M13" i="35"/>
  <c r="C13" i="35" s="1" a="1"/>
  <c r="C13" i="35" s="1"/>
  <c r="M29" i="35"/>
  <c r="C29" i="35" s="1" a="1"/>
  <c r="C29" i="35" s="1"/>
  <c r="M69" i="35"/>
  <c r="B69" i="35" s="1" a="1"/>
  <c r="B69" i="35" s="1"/>
  <c r="M9" i="35"/>
  <c r="C9" i="35" s="1" a="1"/>
  <c r="C9" i="35" s="1"/>
  <c r="C12" i="53" a="1"/>
  <c r="C12" i="53" s="1"/>
  <c r="C10" i="53" a="1"/>
  <c r="C10" i="53" s="1"/>
  <c r="C8" i="53" a="1"/>
  <c r="C8" i="53" s="1"/>
  <c r="C19" i="53" a="1"/>
  <c r="C19" i="53" s="1"/>
  <c r="C17" i="53" a="1"/>
  <c r="C17" i="53" s="1"/>
  <c r="C3" i="53" a="1"/>
  <c r="C3" i="53" s="1"/>
  <c r="C2" i="53" a="1"/>
  <c r="C2" i="53" s="1"/>
  <c r="C18" i="53" a="1"/>
  <c r="C18" i="53" s="1"/>
  <c r="C14" i="53" a="1"/>
  <c r="C14" i="53" s="1"/>
  <c r="C11" i="53" a="1"/>
  <c r="C11" i="53" s="1"/>
  <c r="C20" i="53" a="1"/>
  <c r="C20" i="53" s="1"/>
  <c r="C21" i="53" a="1"/>
  <c r="C21" i="53" s="1"/>
  <c r="C7" i="53" a="1"/>
  <c r="C7" i="53" s="1"/>
  <c r="C22" i="52" a="1"/>
  <c r="C22" i="52" s="1"/>
  <c r="C25" i="52" a="1"/>
  <c r="C25" i="52" s="1"/>
  <c r="C3" i="52" a="1"/>
  <c r="C3" i="52" s="1"/>
  <c r="C15" i="52" a="1"/>
  <c r="C15" i="52" s="1"/>
  <c r="C7" i="52" a="1"/>
  <c r="C7" i="52" s="1"/>
  <c r="C27" i="52" a="1"/>
  <c r="C27" i="52" s="1"/>
  <c r="C24" i="52" a="1"/>
  <c r="C24" i="52" s="1"/>
  <c r="C16" i="52" a="1"/>
  <c r="C16" i="52" s="1"/>
  <c r="C10" i="52" a="1"/>
  <c r="C10" i="52" s="1"/>
  <c r="C8" i="52" a="1"/>
  <c r="C8" i="52" s="1"/>
  <c r="C4" i="52" a="1"/>
  <c r="C4" i="52" s="1"/>
  <c r="C11" i="52" a="1"/>
  <c r="C11" i="52" s="1"/>
  <c r="C9" i="52" a="1"/>
  <c r="C9" i="52" s="1"/>
  <c r="C23" i="52" a="1"/>
  <c r="C23" i="52" s="1"/>
  <c r="C21" i="52" a="1"/>
  <c r="C21" i="52" s="1"/>
  <c r="C13" i="52" a="1"/>
  <c r="C13" i="52" s="1"/>
  <c r="C14" i="52" a="1"/>
  <c r="C14" i="52" s="1"/>
  <c r="C13" i="51" a="1"/>
  <c r="C13" i="51" s="1"/>
  <c r="C35" i="51" a="1"/>
  <c r="C35" i="51" s="1"/>
  <c r="C9" i="51" a="1"/>
  <c r="C9" i="51" s="1"/>
  <c r="C36" i="51" a="1"/>
  <c r="C36" i="51" s="1"/>
  <c r="C29" i="51" a="1"/>
  <c r="C29" i="51" s="1"/>
  <c r="C10" i="51" a="1"/>
  <c r="C10" i="51" s="1"/>
  <c r="C31" i="51" a="1"/>
  <c r="C31" i="51" s="1"/>
  <c r="C27" i="51" a="1"/>
  <c r="C27" i="51" s="1"/>
  <c r="C40" i="51" a="1"/>
  <c r="C40" i="51" s="1"/>
  <c r="C18" i="51" a="1"/>
  <c r="C18" i="51" s="1"/>
  <c r="C41" i="51" a="1"/>
  <c r="C41" i="51" s="1"/>
  <c r="C12" i="51" a="1"/>
  <c r="C12" i="51" s="1"/>
  <c r="C28" i="51" a="1"/>
  <c r="C28" i="51" s="1"/>
  <c r="C14" i="51" a="1"/>
  <c r="C14" i="51" s="1"/>
  <c r="C43" i="51" a="1"/>
  <c r="C43" i="51" s="1"/>
  <c r="C6" i="51" a="1"/>
  <c r="C6" i="51" s="1"/>
  <c r="C37" i="51" a="1"/>
  <c r="C37" i="51" s="1"/>
  <c r="C34" i="51" a="1"/>
  <c r="C34" i="51" s="1"/>
  <c r="C38" i="51" a="1"/>
  <c r="C38" i="51" s="1"/>
  <c r="C44" i="51" a="1"/>
  <c r="C44" i="51" s="1"/>
  <c r="B42" i="53" a="1"/>
  <c r="B42" i="53" s="1"/>
  <c r="B41" i="53" a="1"/>
  <c r="B41" i="53" s="1"/>
  <c r="B40" i="53" a="1"/>
  <c r="B40" i="53" s="1"/>
  <c r="B39" i="53" a="1"/>
  <c r="B39" i="53" s="1"/>
  <c r="B21" i="53" a="1"/>
  <c r="B21" i="53" s="1"/>
  <c r="B20" i="53" a="1"/>
  <c r="B20" i="53" s="1"/>
  <c r="B11" i="53" a="1"/>
  <c r="B11" i="53" s="1"/>
  <c r="B14" i="53" a="1"/>
  <c r="B14" i="53" s="1"/>
  <c r="B18" i="53" a="1"/>
  <c r="B18" i="53" s="1"/>
  <c r="B2" i="53" a="1"/>
  <c r="B2" i="53" s="1"/>
  <c r="B3" i="53" a="1"/>
  <c r="B3" i="53" s="1"/>
  <c r="B17" i="53" a="1"/>
  <c r="B17" i="53" s="1"/>
  <c r="B8" i="53" a="1"/>
  <c r="B8" i="53" s="1"/>
  <c r="B12" i="53" a="1"/>
  <c r="B12" i="53" s="1"/>
  <c r="B10" i="53" a="1"/>
  <c r="B10" i="53" s="1"/>
  <c r="B19" i="53" a="1"/>
  <c r="B19" i="53" s="1"/>
  <c r="B7" i="53" a="1"/>
  <c r="B7" i="53" s="1"/>
  <c r="B13" i="52" a="1"/>
  <c r="B13" i="52" s="1"/>
  <c r="B21" i="52" a="1"/>
  <c r="B21" i="52" s="1"/>
  <c r="B23" i="52" a="1"/>
  <c r="B23" i="52" s="1"/>
  <c r="B9" i="52" a="1"/>
  <c r="B9" i="52" s="1"/>
  <c r="B11" i="52" a="1"/>
  <c r="B11" i="52" s="1"/>
  <c r="B4" i="52" a="1"/>
  <c r="B4" i="52" s="1"/>
  <c r="B15" i="52" a="1"/>
  <c r="B15" i="52" s="1"/>
  <c r="B7" i="52" a="1"/>
  <c r="B7" i="52" s="1"/>
  <c r="B27" i="52" a="1"/>
  <c r="B27" i="52" s="1"/>
  <c r="B3" i="52" a="1"/>
  <c r="B3" i="52" s="1"/>
  <c r="B8" i="52" a="1"/>
  <c r="B8" i="52" s="1"/>
  <c r="B16" i="52" a="1"/>
  <c r="B16" i="52" s="1"/>
  <c r="B14" i="52" a="1"/>
  <c r="B14" i="52" s="1"/>
  <c r="B22" i="52" a="1"/>
  <c r="B22" i="52" s="1"/>
  <c r="B10" i="52" a="1"/>
  <c r="B10" i="52" s="1"/>
  <c r="B24" i="52" a="1"/>
  <c r="B24" i="52" s="1"/>
  <c r="B25" i="52" a="1"/>
  <c r="B25" i="52" s="1"/>
  <c r="B44" i="51" a="1"/>
  <c r="B44" i="51" s="1"/>
  <c r="B38" i="51" a="1"/>
  <c r="B38" i="51" s="1"/>
  <c r="B34" i="51" a="1"/>
  <c r="B34" i="51" s="1"/>
  <c r="B37" i="51" a="1"/>
  <c r="B37" i="51" s="1"/>
  <c r="B4" i="51" a="1"/>
  <c r="B4" i="51" s="1"/>
  <c r="B6" i="51" a="1"/>
  <c r="B6" i="51" s="1"/>
  <c r="B43" i="51" a="1"/>
  <c r="B43" i="51" s="1"/>
  <c r="B11" i="51" a="1"/>
  <c r="B11" i="51" s="1"/>
  <c r="B14" i="51" a="1"/>
  <c r="B14" i="51" s="1"/>
  <c r="B28" i="51" a="1"/>
  <c r="B28" i="51" s="1"/>
  <c r="B41" i="51" a="1"/>
  <c r="B41" i="51" s="1"/>
  <c r="B9" i="51" a="1"/>
  <c r="B9" i="51" s="1"/>
  <c r="B17" i="51" a="1"/>
  <c r="B17" i="51" s="1"/>
  <c r="B13" i="51" a="1"/>
  <c r="B13" i="51" s="1"/>
  <c r="B27" i="51" a="1"/>
  <c r="B27" i="51" s="1"/>
  <c r="B29" i="51" a="1"/>
  <c r="B29" i="51" s="1"/>
  <c r="B23" i="51" a="1"/>
  <c r="B23" i="51" s="1"/>
  <c r="B40" i="51" a="1"/>
  <c r="B40" i="51" s="1"/>
  <c r="B31" i="51" a="1"/>
  <c r="B31" i="51" s="1"/>
  <c r="B35" i="51" a="1"/>
  <c r="B35" i="51" s="1"/>
  <c r="B36" i="51" a="1"/>
  <c r="B36" i="51" s="1"/>
  <c r="B12" i="51" a="1"/>
  <c r="B12" i="51" s="1"/>
  <c r="B10" i="51" a="1"/>
  <c r="B10" i="51" s="1"/>
  <c r="B20" i="49" a="1"/>
  <c r="B20" i="49" s="1"/>
  <c r="B32" i="49" a="1"/>
  <c r="B32" i="49" s="1"/>
  <c r="B4" i="49" a="1"/>
  <c r="B4" i="49" s="1"/>
  <c r="B41" i="47" a="1"/>
  <c r="B41" i="47" s="1"/>
  <c r="C47" i="47" a="1"/>
  <c r="C47" i="47" s="1"/>
  <c r="B47" i="47" a="1"/>
  <c r="B47" i="47" s="1"/>
  <c r="C66" i="47" a="1"/>
  <c r="C66" i="47" s="1"/>
  <c r="B66" i="47" a="1"/>
  <c r="B66" i="47" s="1"/>
  <c r="C23" i="47" a="1"/>
  <c r="C23" i="47" s="1"/>
  <c r="B23" i="47" a="1"/>
  <c r="B23" i="47" s="1"/>
  <c r="C29" i="47" a="1"/>
  <c r="C29" i="47" s="1"/>
  <c r="B29" i="47" a="1"/>
  <c r="B29" i="47" s="1"/>
  <c r="C22" i="47" a="1"/>
  <c r="C22" i="47" s="1"/>
  <c r="B22" i="47" a="1"/>
  <c r="B22" i="47" s="1"/>
  <c r="C62" i="47" a="1"/>
  <c r="C62" i="47" s="1"/>
  <c r="B62" i="47" a="1"/>
  <c r="B62" i="47" s="1"/>
  <c r="C55" i="47" a="1"/>
  <c r="C55" i="47" s="1"/>
  <c r="B55" i="47" a="1"/>
  <c r="B55" i="47" s="1"/>
  <c r="C51" i="47" a="1"/>
  <c r="C51" i="47" s="1"/>
  <c r="B51" i="47" a="1"/>
  <c r="B51" i="47" s="1"/>
  <c r="C65" i="47" a="1"/>
  <c r="C65" i="47" s="1"/>
  <c r="B65" i="47" a="1"/>
  <c r="B65" i="47" s="1"/>
  <c r="C64" i="47" a="1"/>
  <c r="C64" i="47" s="1"/>
  <c r="B64" i="47" a="1"/>
  <c r="B64" i="47" s="1"/>
  <c r="C69" i="47" a="1"/>
  <c r="C69" i="47" s="1"/>
  <c r="B69" i="47" a="1"/>
  <c r="B69" i="47" s="1"/>
  <c r="C53" i="47" a="1"/>
  <c r="C53" i="47" s="1"/>
  <c r="B53" i="47" a="1"/>
  <c r="B53" i="47" s="1"/>
  <c r="C70" i="47" a="1"/>
  <c r="C70" i="47" s="1"/>
  <c r="B70" i="47" a="1"/>
  <c r="B70" i="47" s="1"/>
  <c r="B67" i="47" a="1"/>
  <c r="B67" i="47" s="1"/>
  <c r="C33" i="47" a="1"/>
  <c r="C33" i="47" s="1"/>
  <c r="B33" i="47" a="1"/>
  <c r="B33" i="47" s="1"/>
  <c r="C61" i="47" a="1"/>
  <c r="C61" i="47" s="1"/>
  <c r="B61" i="47" a="1"/>
  <c r="B61" i="47" s="1"/>
  <c r="C32" i="47" a="1"/>
  <c r="C32" i="47" s="1"/>
  <c r="B32" i="47" a="1"/>
  <c r="B32" i="47" s="1"/>
  <c r="C46" i="47" a="1"/>
  <c r="C46" i="47" s="1"/>
  <c r="B46" i="47" a="1"/>
  <c r="B46" i="47" s="1"/>
  <c r="B7" i="47" a="1"/>
  <c r="B7" i="47" s="1"/>
  <c r="B35" i="50" a="1"/>
  <c r="B35" i="50" s="1"/>
  <c r="B44" i="50" a="1"/>
  <c r="B44" i="50" s="1"/>
  <c r="B45" i="50" a="1"/>
  <c r="B45" i="50" s="1"/>
  <c r="B37" i="50" a="1"/>
  <c r="B37" i="50" s="1"/>
  <c r="B17" i="50" a="1"/>
  <c r="B17" i="50" s="1"/>
  <c r="B36" i="50" a="1"/>
  <c r="B36" i="50" s="1"/>
  <c r="C33" i="50" a="1"/>
  <c r="C33" i="50" s="1"/>
  <c r="B33" i="50" a="1"/>
  <c r="B33" i="50" s="1"/>
  <c r="B42" i="50" a="1"/>
  <c r="B42" i="50" s="1"/>
  <c r="B39" i="50" a="1"/>
  <c r="B39" i="50" s="1"/>
  <c r="B46" i="50" a="1"/>
  <c r="B46" i="50" s="1"/>
  <c r="B52" i="48" a="1"/>
  <c r="B52" i="48" s="1"/>
  <c r="B50" i="48" a="1"/>
  <c r="B50" i="48" s="1"/>
  <c r="B77" i="35" a="1"/>
  <c r="B77" i="35" s="1"/>
  <c r="B37" i="35" a="1"/>
  <c r="B37" i="35" s="1"/>
  <c r="C37" i="35" a="1"/>
  <c r="C37" i="35" s="1"/>
  <c r="B66" i="35" a="1"/>
  <c r="B66" i="35" s="1"/>
  <c r="B41" i="35" a="1"/>
  <c r="B41" i="35" s="1"/>
  <c r="B49" i="35" a="1"/>
  <c r="B49" i="35" s="1"/>
  <c r="B54" i="35" a="1"/>
  <c r="B54" i="35" s="1"/>
  <c r="B57" i="35" a="1"/>
  <c r="B57" i="35" s="1"/>
  <c r="B68" i="35" a="1"/>
  <c r="B68" i="35" s="1"/>
  <c r="B55" i="35" a="1"/>
  <c r="B55" i="35" s="1"/>
  <c r="B63" i="35" a="1"/>
  <c r="B63" i="35" s="1"/>
  <c r="B53" i="35" a="1"/>
  <c r="B53" i="35" s="1"/>
  <c r="B50" i="35" a="1"/>
  <c r="B50" i="35" s="1"/>
  <c r="B39" i="35" a="1"/>
  <c r="B39" i="35" s="1"/>
  <c r="B40" i="35" a="1"/>
  <c r="B40" i="35" s="1"/>
  <c r="B61" i="35" a="1"/>
  <c r="B61" i="35" s="1"/>
  <c r="B60" i="48" a="1"/>
  <c r="B60" i="48" s="1"/>
  <c r="B51" i="48" a="1"/>
  <c r="B51" i="48" s="1"/>
  <c r="B61" i="48" a="1"/>
  <c r="B61" i="48" s="1"/>
  <c r="B82" i="35" a="1"/>
  <c r="B82" i="35" s="1"/>
  <c r="B56" i="35" a="1"/>
  <c r="B56" i="35" s="1"/>
  <c r="B45" i="35" a="1"/>
  <c r="B45" i="35" s="1"/>
  <c r="B62" i="35" a="1"/>
  <c r="B62" i="35" s="1"/>
  <c r="C33" i="48" l="1" a="1"/>
  <c r="C33" i="48" s="1"/>
  <c r="C12" i="48" a="1"/>
  <c r="C12" i="48" s="1"/>
  <c r="C19" i="48" a="1"/>
  <c r="C19" i="48" s="1"/>
  <c r="C35" i="48" a="1"/>
  <c r="C35" i="48" s="1"/>
  <c r="C17" i="48" a="1"/>
  <c r="C17" i="48" s="1"/>
  <c r="C21" i="48" a="1"/>
  <c r="C21" i="48" s="1"/>
  <c r="C27" i="48" a="1"/>
  <c r="C27" i="48" s="1"/>
  <c r="C9" i="48" a="1"/>
  <c r="C9" i="48" s="1"/>
  <c r="C57" i="48" a="1"/>
  <c r="C57" i="48" s="1"/>
  <c r="C34" i="48" a="1"/>
  <c r="C34" i="48" s="1"/>
  <c r="C8" i="48" a="1"/>
  <c r="C8" i="48" s="1"/>
  <c r="C38" i="48" a="1"/>
  <c r="C38" i="48" s="1"/>
  <c r="C28" i="48" a="1"/>
  <c r="C28" i="48" s="1"/>
  <c r="C26" i="48" a="1"/>
  <c r="C26" i="48" s="1"/>
  <c r="C5" i="35" a="1"/>
  <c r="C5" i="35" s="1"/>
  <c r="C14" i="35" a="1"/>
  <c r="C14" i="35" s="1"/>
  <c r="C35" i="35" a="1"/>
  <c r="C35" i="35" s="1"/>
  <c r="C21" i="35" a="1"/>
  <c r="C21" i="35" s="1"/>
  <c r="C7" i="35" a="1"/>
  <c r="C7" i="35" s="1"/>
  <c r="C20" i="35" a="1"/>
  <c r="C20" i="35" s="1"/>
  <c r="C27" i="35" a="1"/>
  <c r="C27" i="35" s="1"/>
  <c r="C23" i="35" a="1"/>
  <c r="C23" i="35" s="1"/>
  <c r="C16" i="35" a="1"/>
  <c r="C16" i="35" s="1"/>
  <c r="C3" i="35" a="1"/>
  <c r="C3" i="35" s="1"/>
  <c r="C34" i="35" a="1"/>
  <c r="C34" i="35" s="1"/>
  <c r="C15" i="35" a="1"/>
  <c r="C15" i="35" s="1"/>
  <c r="C11" i="35" a="1"/>
  <c r="C11" i="35" s="1"/>
  <c r="C76" i="35" a="1"/>
  <c r="C76" i="35" s="1"/>
  <c r="B41" i="49" a="1"/>
  <c r="B41" i="49" s="1"/>
  <c r="B42" i="49" a="1"/>
  <c r="B42" i="49" s="1"/>
  <c r="B47" i="49" a="1"/>
  <c r="B47" i="49" s="1"/>
  <c r="B38" i="49" a="1"/>
  <c r="B38" i="49" s="1"/>
  <c r="C53" i="49" a="1"/>
  <c r="C53" i="49" s="1"/>
  <c r="B4" i="50" a="1"/>
  <c r="B4" i="50" s="1"/>
  <c r="B3" i="50" a="1"/>
  <c r="B3" i="50" s="1"/>
  <c r="C58" i="47" a="1"/>
  <c r="C58" i="47" s="1"/>
  <c r="C12" i="47" a="1"/>
  <c r="C12" i="47" s="1"/>
  <c r="C36" i="47" a="1"/>
  <c r="C36" i="47" s="1"/>
  <c r="C38" i="47" a="1"/>
  <c r="C38" i="47" s="1"/>
  <c r="B60" i="47" a="1"/>
  <c r="B60" i="47" s="1"/>
  <c r="C73" i="35" a="1"/>
  <c r="C73" i="35" s="1"/>
  <c r="C46" i="35" a="1"/>
  <c r="C46" i="35" s="1"/>
  <c r="C78" i="35" a="1"/>
  <c r="C78" i="35" s="1"/>
  <c r="C75" i="35" a="1"/>
  <c r="C75" i="35" s="1"/>
  <c r="C64" i="35" a="1"/>
  <c r="C64" i="35" s="1"/>
  <c r="C71" i="35" a="1"/>
  <c r="C71" i="35" s="1"/>
  <c r="C69" i="35" a="1"/>
  <c r="C69" i="35" s="1"/>
  <c r="C60" i="35" a="1"/>
  <c r="C60" i="35" s="1"/>
  <c r="B4" i="35" a="1"/>
  <c r="B4" i="35" s="1"/>
  <c r="B21" i="47" a="1"/>
  <c r="B21" i="47" s="1"/>
  <c r="B3" i="47" a="1"/>
  <c r="B3" i="47" s="1"/>
  <c r="C39" i="47" a="1"/>
  <c r="C39" i="47" s="1"/>
  <c r="B20" i="48" a="1"/>
  <c r="B20" i="48" s="1"/>
  <c r="B22" i="48" a="1"/>
  <c r="B22" i="48" s="1"/>
  <c r="B16" i="49" a="1"/>
  <c r="B16" i="49" s="1"/>
  <c r="B8" i="49" a="1"/>
  <c r="B8" i="49" s="1"/>
  <c r="B22" i="49" a="1"/>
  <c r="B22" i="49" s="1"/>
  <c r="B25" i="50" a="1"/>
  <c r="B25" i="50" s="1"/>
  <c r="B19" i="47" a="1"/>
  <c r="B19" i="47" s="1"/>
  <c r="B6" i="35" a="1"/>
  <c r="B6" i="35" s="1"/>
  <c r="B5" i="35" a="1"/>
  <c r="B5" i="35" s="1"/>
  <c r="B17" i="35" a="1"/>
  <c r="B17" i="35" s="1"/>
  <c r="B34" i="47" a="1"/>
  <c r="B34" i="47" s="1"/>
  <c r="B2" i="47" a="1"/>
  <c r="B2" i="47" s="1"/>
  <c r="C45" i="47" a="1"/>
  <c r="C45" i="47" s="1"/>
  <c r="C15" i="47" a="1"/>
  <c r="C15" i="47" s="1"/>
  <c r="B8" i="47" a="1"/>
  <c r="B8" i="47" s="1"/>
  <c r="B30" i="48" a="1"/>
  <c r="B30" i="48" s="1"/>
  <c r="B37" i="48" a="1"/>
  <c r="B37" i="48" s="1"/>
  <c r="B3" i="49" a="1"/>
  <c r="B3" i="49" s="1"/>
  <c r="B22" i="50" a="1"/>
  <c r="B22" i="50" s="1"/>
  <c r="C38" i="50" a="1"/>
  <c r="C38" i="50" s="1"/>
  <c r="B15" i="50" a="1"/>
  <c r="B15" i="50" s="1"/>
  <c r="B11" i="50" a="1"/>
  <c r="B11" i="50" s="1"/>
  <c r="C5" i="51" a="1"/>
  <c r="C5" i="51" s="1"/>
  <c r="B24" i="51" a="1"/>
  <c r="B24" i="51" s="1"/>
  <c r="B3" i="51" a="1"/>
  <c r="B3" i="51" s="1"/>
  <c r="C20" i="51" a="1"/>
  <c r="C20" i="51" s="1"/>
  <c r="C33" i="51" a="1"/>
  <c r="C33" i="51" s="1"/>
  <c r="C8" i="51" a="1"/>
  <c r="C8" i="51" s="1"/>
  <c r="B15" i="51" a="1"/>
  <c r="B15" i="51" s="1"/>
  <c r="C2" i="51" a="1"/>
  <c r="C2" i="51" s="1"/>
  <c r="B20" i="50" a="1"/>
  <c r="B20" i="50" s="1"/>
  <c r="C16" i="51" a="1"/>
  <c r="C16" i="51" s="1"/>
  <c r="B21" i="51" a="1"/>
  <c r="B21" i="51" s="1"/>
  <c r="B7" i="51" a="1"/>
  <c r="B7" i="51" s="1"/>
  <c r="B26" i="35" a="1"/>
  <c r="B26" i="35" s="1"/>
  <c r="B28" i="35" a="1"/>
  <c r="B28" i="35" s="1"/>
  <c r="B24" i="35" a="1"/>
  <c r="B24" i="35" s="1"/>
  <c r="B30" i="47" a="1"/>
  <c r="B30" i="47" s="1"/>
  <c r="C5" i="47" a="1"/>
  <c r="C5" i="47" s="1"/>
  <c r="C4" i="47" a="1"/>
  <c r="C4" i="47" s="1"/>
  <c r="C25" i="47" a="1"/>
  <c r="C25" i="47" s="1"/>
  <c r="C35" i="47" a="1"/>
  <c r="C35" i="47" s="1"/>
  <c r="C13" i="47" a="1"/>
  <c r="C13" i="47" s="1"/>
  <c r="C42" i="47" a="1"/>
  <c r="C42" i="47" s="1"/>
  <c r="B14" i="47" a="1"/>
  <c r="B14" i="47" s="1"/>
  <c r="B18" i="47" a="1"/>
  <c r="B18" i="47" s="1"/>
  <c r="B4" i="48" a="1"/>
  <c r="B4" i="48" s="1"/>
  <c r="B10" i="48" a="1"/>
  <c r="B10" i="48" s="1"/>
  <c r="B14" i="48" a="1"/>
  <c r="B14" i="48" s="1"/>
  <c r="B33" i="49" a="1"/>
  <c r="B33" i="49" s="1"/>
  <c r="B26" i="52" a="1"/>
  <c r="B26" i="52" s="1"/>
  <c r="B5" i="52" a="1"/>
  <c r="B5" i="52" s="1"/>
  <c r="C4" i="53" a="1"/>
  <c r="C4" i="53" s="1"/>
  <c r="B6" i="53" a="1"/>
  <c r="B6" i="53" s="1"/>
  <c r="C15" i="53" a="1"/>
  <c r="C15" i="53" s="1"/>
  <c r="B18" i="52" a="1"/>
  <c r="B18" i="52" s="1"/>
  <c r="B16" i="53" a="1"/>
  <c r="B16" i="53" s="1"/>
  <c r="C12" i="52" a="1"/>
  <c r="C12" i="52" s="1"/>
  <c r="C19" i="52" a="1"/>
  <c r="C19" i="52" s="1"/>
  <c r="C6" i="52" a="1"/>
  <c r="C6" i="52" s="1"/>
  <c r="C2" i="52" a="1"/>
  <c r="C2" i="52" s="1"/>
  <c r="B7" i="35" a="1"/>
  <c r="B7" i="35" s="1"/>
  <c r="B25" i="35" a="1"/>
  <c r="B25" i="35" s="1"/>
  <c r="B26" i="47" a="1"/>
  <c r="B26" i="47" s="1"/>
  <c r="B11" i="47" a="1"/>
  <c r="B11" i="47" s="1"/>
  <c r="B16" i="47" a="1"/>
  <c r="B16" i="47" s="1"/>
  <c r="C27" i="47" a="1"/>
  <c r="C27" i="47" s="1"/>
  <c r="C20" i="47" a="1"/>
  <c r="C20" i="47" s="1"/>
  <c r="C6" i="47" a="1"/>
  <c r="C6" i="47" s="1"/>
  <c r="B9" i="47" a="1"/>
  <c r="B9" i="47" s="1"/>
  <c r="B24" i="47" a="1"/>
  <c r="B24" i="47" s="1"/>
  <c r="C31" i="47" a="1"/>
  <c r="C31" i="47" s="1"/>
  <c r="B17" i="47" a="1"/>
  <c r="B17" i="47" s="1"/>
  <c r="C28" i="47" a="1"/>
  <c r="C28" i="47" s="1"/>
  <c r="B18" i="48" a="1"/>
  <c r="B18" i="48" s="1"/>
  <c r="B16" i="48" a="1"/>
  <c r="B16" i="48" s="1"/>
  <c r="B29" i="48" a="1"/>
  <c r="B29" i="48" s="1"/>
  <c r="B24" i="49" a="1"/>
  <c r="B24" i="49" s="1"/>
  <c r="B35" i="49" a="1"/>
  <c r="B35" i="49" s="1"/>
  <c r="B26" i="49" a="1"/>
  <c r="B26" i="49" s="1"/>
  <c r="B29" i="49" a="1"/>
  <c r="B29" i="49" s="1"/>
  <c r="B31" i="49" a="1"/>
  <c r="B31" i="49" s="1"/>
  <c r="B16" i="50" a="1"/>
  <c r="B16" i="50" s="1"/>
  <c r="B9" i="50" a="1"/>
  <c r="B9" i="50" s="1"/>
  <c r="B19" i="50" a="1"/>
  <c r="B19" i="50" s="1"/>
  <c r="B6" i="50" a="1"/>
  <c r="B6" i="50" s="1"/>
  <c r="B18" i="50" a="1"/>
  <c r="B18" i="50" s="1"/>
  <c r="B8" i="50" a="1"/>
  <c r="B8" i="50" s="1"/>
  <c r="B30" i="51" a="1"/>
  <c r="B30" i="51" s="1"/>
  <c r="B19" i="51" a="1"/>
  <c r="B19" i="51" s="1"/>
  <c r="B26" i="51" a="1"/>
  <c r="B26" i="51" s="1"/>
  <c r="B25" i="51" a="1"/>
  <c r="B25" i="51" s="1"/>
  <c r="B32" i="51" a="1"/>
  <c r="B32" i="51" s="1"/>
  <c r="B20" i="52" a="1"/>
  <c r="B20" i="52" s="1"/>
  <c r="C17" i="52" a="1"/>
  <c r="C17" i="52" s="1"/>
  <c r="B13" i="53" a="1"/>
  <c r="B13" i="53" s="1"/>
  <c r="B5" i="53" a="1"/>
  <c r="B5" i="53" s="1"/>
  <c r="B9" i="53" a="1"/>
  <c r="B9" i="53" s="1"/>
  <c r="B28" i="49" a="1"/>
  <c r="B28" i="49" s="1"/>
  <c r="C59" i="47" a="1"/>
  <c r="C59" i="47" s="1"/>
  <c r="B15" i="47" a="1"/>
  <c r="B15" i="47" s="1"/>
  <c r="B49" i="50" a="1"/>
  <c r="B49" i="50" s="1"/>
  <c r="C32" i="50" a="1"/>
  <c r="C32" i="50" s="1"/>
  <c r="B14" i="50" a="1"/>
  <c r="B14" i="50" s="1"/>
  <c r="B43" i="50" a="1"/>
  <c r="B43" i="50" s="1"/>
  <c r="B7" i="50" a="1"/>
  <c r="B7" i="50" s="1"/>
  <c r="B14" i="49" a="1"/>
  <c r="B14" i="49" s="1"/>
  <c r="B11" i="49" a="1"/>
  <c r="B11" i="49" s="1"/>
  <c r="B25" i="49" a="1"/>
  <c r="B25" i="49" s="1"/>
  <c r="B15" i="49" a="1"/>
  <c r="B15" i="49" s="1"/>
  <c r="B34" i="49" a="1"/>
  <c r="B34" i="49" s="1"/>
  <c r="B21" i="49" a="1"/>
  <c r="B21" i="49" s="1"/>
  <c r="B3" i="48" a="1"/>
  <c r="B3" i="48" s="1"/>
  <c r="B13" i="47" a="1"/>
  <c r="B13" i="47" s="1"/>
  <c r="C16" i="47" a="1"/>
  <c r="C16" i="47" s="1"/>
  <c r="B8" i="35" a="1"/>
  <c r="B8" i="35" s="1"/>
  <c r="B24" i="50" a="1"/>
  <c r="B24" i="50" s="1"/>
  <c r="B42" i="47" a="1"/>
  <c r="B42" i="47" s="1"/>
  <c r="B20" i="47" a="1"/>
  <c r="B20" i="47" s="1"/>
  <c r="C11" i="47" a="1"/>
  <c r="C11" i="47" s="1"/>
  <c r="B27" i="49" a="1"/>
  <c r="B27" i="49" s="1"/>
  <c r="B17" i="49" a="1"/>
  <c r="B17" i="49" s="1"/>
  <c r="B36" i="49" a="1"/>
  <c r="B36" i="49" s="1"/>
  <c r="B7" i="49" a="1"/>
  <c r="B7" i="49" s="1"/>
  <c r="B25" i="48" a="1"/>
  <c r="B25" i="48" s="1"/>
  <c r="B5" i="48" a="1"/>
  <c r="B5" i="48" s="1"/>
  <c r="C34" i="47" a="1"/>
  <c r="C34" i="47" s="1"/>
  <c r="C21" i="47" a="1"/>
  <c r="C21" i="47" s="1"/>
  <c r="B44" i="47" a="1"/>
  <c r="B44" i="47" s="1"/>
  <c r="C3" i="47" a="1"/>
  <c r="C3" i="47" s="1"/>
  <c r="B28" i="47" a="1"/>
  <c r="B28" i="47" s="1"/>
  <c r="B54" i="47" a="1"/>
  <c r="B54" i="47" s="1"/>
  <c r="C2" i="47" a="1"/>
  <c r="C2" i="47" s="1"/>
  <c r="B80" i="35" a="1"/>
  <c r="B80" i="35" s="1"/>
  <c r="B18" i="35" a="1"/>
  <c r="B18" i="35" s="1"/>
  <c r="B9" i="49" a="1"/>
  <c r="B9" i="49" s="1"/>
  <c r="B21" i="50" a="1"/>
  <c r="B21" i="50" s="1"/>
  <c r="B31" i="50" a="1"/>
  <c r="B31" i="50" s="1"/>
  <c r="B2" i="50" a="1"/>
  <c r="B2" i="50" s="1"/>
  <c r="B12" i="50" a="1"/>
  <c r="B12" i="50" s="1"/>
  <c r="B29" i="50" a="1"/>
  <c r="B29" i="50" s="1"/>
  <c r="B48" i="50" a="1"/>
  <c r="B48" i="50" s="1"/>
  <c r="B23" i="50" a="1"/>
  <c r="B23" i="50" s="1"/>
  <c r="B5" i="50" a="1"/>
  <c r="B5" i="50" s="1"/>
  <c r="C9" i="47" a="1"/>
  <c r="C9" i="47" s="1"/>
  <c r="B39" i="47" a="1"/>
  <c r="B39" i="47" s="1"/>
  <c r="B56" i="47" a="1"/>
  <c r="B56" i="47" s="1"/>
  <c r="B13" i="35" a="1"/>
  <c r="B13" i="35" s="1"/>
  <c r="B12" i="35" a="1"/>
  <c r="B12" i="35" s="1"/>
  <c r="C30" i="50" a="1"/>
  <c r="C30" i="50" s="1"/>
  <c r="B63" i="47" a="1"/>
  <c r="B63" i="47" s="1"/>
  <c r="B27" i="47" a="1"/>
  <c r="B27" i="47" s="1"/>
  <c r="B2" i="35" a="1"/>
  <c r="B2" i="35" s="1"/>
  <c r="B19" i="35" a="1"/>
  <c r="B19" i="35" s="1"/>
  <c r="B29" i="35" a="1"/>
  <c r="B29" i="35" s="1"/>
  <c r="C18" i="47" a="1"/>
  <c r="C18" i="47" s="1"/>
  <c r="B40" i="47" a="1"/>
  <c r="B40" i="47" s="1"/>
  <c r="B36" i="47" a="1"/>
  <c r="B36" i="47" s="1"/>
  <c r="B38" i="47" a="1"/>
  <c r="B38" i="47" s="1"/>
  <c r="C14" i="47" a="1"/>
  <c r="C14" i="47" s="1"/>
  <c r="B43" i="47" a="1"/>
  <c r="B43" i="47" s="1"/>
  <c r="C8" i="47" a="1"/>
  <c r="C8" i="47" s="1"/>
  <c r="B31" i="47" a="1"/>
  <c r="B31" i="47" s="1"/>
  <c r="B11" i="48" a="1"/>
  <c r="B11" i="48" s="1"/>
  <c r="B39" i="48" a="1"/>
  <c r="B39" i="48" s="1"/>
  <c r="B19" i="49" a="1"/>
  <c r="B19" i="49" s="1"/>
  <c r="B18" i="49" a="1"/>
  <c r="B18" i="49" s="1"/>
  <c r="B30" i="49" a="1"/>
  <c r="B30" i="49" s="1"/>
  <c r="B6" i="49" a="1"/>
  <c r="B6" i="49" s="1"/>
  <c r="B10" i="49" a="1"/>
  <c r="B10" i="49" s="1"/>
  <c r="B13" i="49" a="1"/>
  <c r="B13" i="49" s="1"/>
  <c r="B13" i="50" a="1"/>
  <c r="B13" i="50" s="1"/>
  <c r="B10" i="50" a="1"/>
  <c r="B10" i="50" s="1"/>
  <c r="B47" i="50" a="1"/>
  <c r="B47" i="50" s="1"/>
  <c r="B28" i="50" a="1"/>
  <c r="B28" i="50" s="1"/>
  <c r="B31" i="48" a="1"/>
  <c r="B31" i="48" s="1"/>
  <c r="B21" i="48" a="1"/>
  <c r="B21" i="48" s="1"/>
  <c r="B17" i="48" a="1"/>
  <c r="B17" i="48" s="1"/>
  <c r="B33" i="48" a="1"/>
  <c r="B33" i="48" s="1"/>
  <c r="B7" i="48" a="1"/>
  <c r="B7" i="48" s="1"/>
  <c r="B53" i="48" a="1"/>
  <c r="B53" i="48" s="1"/>
  <c r="B27" i="48" a="1"/>
  <c r="B27" i="48" s="1"/>
  <c r="B41" i="48" a="1"/>
  <c r="B41" i="48" s="1"/>
  <c r="B58" i="48" a="1"/>
  <c r="B58" i="48" s="1"/>
  <c r="B23" i="48" a="1"/>
  <c r="B23" i="48" s="1"/>
  <c r="B15" i="48" a="1"/>
  <c r="B15" i="48" s="1"/>
  <c r="B59" i="35" a="1"/>
  <c r="B59" i="35" s="1"/>
  <c r="B74" i="35" a="1"/>
  <c r="B74" i="35" s="1"/>
  <c r="B27" i="35" a="1"/>
  <c r="B27" i="35" s="1"/>
  <c r="B9" i="35" a="1"/>
  <c r="B9" i="35" s="1"/>
  <c r="B30" i="35" a="1"/>
  <c r="B30" i="35" s="1"/>
  <c r="B14" i="35" a="1"/>
  <c r="B14" i="35" s="1"/>
  <c r="B43" i="35" a="1"/>
  <c r="B43" i="35" s="1"/>
  <c r="B33" i="35" a="1"/>
  <c r="B33" i="35" s="1"/>
  <c r="B79" i="35" a="1"/>
  <c r="B79" i="35" s="1"/>
  <c r="B52" i="35" a="1"/>
  <c r="B52" i="35" s="1"/>
  <c r="B24" i="48" a="1"/>
  <c r="B24" i="48" s="1"/>
  <c r="B9" i="48" a="1"/>
  <c r="B9" i="48" s="1"/>
  <c r="B2" i="48" a="1"/>
  <c r="B2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<sst xmlns="http://schemas.openxmlformats.org/spreadsheetml/2006/main" count="2004" uniqueCount="1283">
  <si>
    <t>CNR</t>
  </si>
  <si>
    <t>VERENIGING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</si>
  <si>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</si>
  <si>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</si>
  <si>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</si>
  <si>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</si>
  <si>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</si>
  <si>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</si>
  <si>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</si>
  <si>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</si>
  <si>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Beek</t>
  </si>
  <si>
    <t>Oirsbeek</t>
  </si>
  <si>
    <t>Reuver</t>
  </si>
  <si>
    <t>Velden</t>
  </si>
  <si>
    <t>Baexem</t>
  </si>
  <si>
    <t>Panningen</t>
  </si>
  <si>
    <t>1036521RL</t>
  </si>
  <si>
    <t>Britt Lucassen (sel)</t>
  </si>
  <si>
    <t>970547KS</t>
  </si>
  <si>
    <t>Eveline Spekking (sel)</t>
  </si>
  <si>
    <t>1025371RE</t>
  </si>
  <si>
    <t>Lieke Ewalts (sel)</t>
  </si>
  <si>
    <t>Razzle Dazzle Sg</t>
  </si>
  <si>
    <t>Kingsleys Kayin</t>
  </si>
  <si>
    <t>Radar Love</t>
  </si>
  <si>
    <t>Wittenhorst, RV.</t>
  </si>
  <si>
    <t>Jan Merselo, RV.</t>
  </si>
  <si>
    <t>1034527MB</t>
  </si>
  <si>
    <t>Amber van der Bij (sel)</t>
  </si>
  <si>
    <t>Posterholt, RV.</t>
  </si>
  <si>
    <t>Maurice P.B.F.T</t>
  </si>
  <si>
    <t>1025552DP</t>
  </si>
  <si>
    <t>Noor Pirlot (sel)</t>
  </si>
  <si>
    <t>Dunmore Lad</t>
  </si>
  <si>
    <t>Heihof Ubach Over Worms, RV.</t>
  </si>
  <si>
    <t>1017585IM</t>
  </si>
  <si>
    <t>Deborah Moors (sel)</t>
  </si>
  <si>
    <t>1031267MH</t>
  </si>
  <si>
    <t>Femke van der Meer - Hubens (sel)</t>
  </si>
  <si>
    <t>Indian Joyce</t>
  </si>
  <si>
    <t>Mirai S</t>
  </si>
  <si>
    <t>Daalderhof, Ruitercentrum</t>
  </si>
  <si>
    <t>Heibloem, RV.</t>
  </si>
  <si>
    <t>Sportvrienden, RV.</t>
  </si>
  <si>
    <t>Roerstreek, RV.</t>
  </si>
  <si>
    <t>Karwats Blerick, RV. De</t>
  </si>
  <si>
    <t>Zeldenrust, RV.</t>
  </si>
  <si>
    <t>Beekshof VOF. (HC Boekend) , Manege</t>
  </si>
  <si>
    <t>Seurenheide, RSC.</t>
  </si>
  <si>
    <t>Ons Genot, RV.</t>
  </si>
  <si>
    <t>Bucephalus, RV. HV.</t>
  </si>
  <si>
    <t>Tommix, RV.</t>
  </si>
  <si>
    <t>1001516OK</t>
  </si>
  <si>
    <t>Wendy Kicken (sel)</t>
  </si>
  <si>
    <t>1040031RD</t>
  </si>
  <si>
    <t>Danique Dohmen (sel)</t>
  </si>
  <si>
    <t>1030683RO</t>
  </si>
  <si>
    <t>Meeske Orval (sel)</t>
  </si>
  <si>
    <t>1040507NK</t>
  </si>
  <si>
    <t>Charelle Kooiman (sel)</t>
  </si>
  <si>
    <t>997383FK</t>
  </si>
  <si>
    <t>Esmee Kemmelings (sel)</t>
  </si>
  <si>
    <t>1014970OB</t>
  </si>
  <si>
    <t>Alois Brandsma (sel)</t>
  </si>
  <si>
    <t>1030922MB</t>
  </si>
  <si>
    <t>Inge van den Beucken (sel)</t>
  </si>
  <si>
    <t>946348BO</t>
  </si>
  <si>
    <t>1002579NP</t>
  </si>
  <si>
    <t>Ria Peeters (sel)</t>
  </si>
  <si>
    <t>1030546RW</t>
  </si>
  <si>
    <t>Lisa Wolter (sel)</t>
  </si>
  <si>
    <t>1003224SS</t>
  </si>
  <si>
    <t>Wilma Sanders (sel)</t>
  </si>
  <si>
    <t>1042688CV</t>
  </si>
  <si>
    <t>Mascha van Vliet (sel)</t>
  </si>
  <si>
    <t>Ocean Gold K</t>
  </si>
  <si>
    <t>Remember Ve</t>
  </si>
  <si>
    <t>Rinona V</t>
  </si>
  <si>
    <t>Norah Cara</t>
  </si>
  <si>
    <t>Fayana</t>
  </si>
  <si>
    <t>Oase Vd</t>
  </si>
  <si>
    <t>Montenegro</t>
  </si>
  <si>
    <t>Bailey</t>
  </si>
  <si>
    <t>Nova-Lien</t>
  </si>
  <si>
    <t>Romeo</t>
  </si>
  <si>
    <t>Sirani van de Kijkhoeve Z</t>
  </si>
  <si>
    <t>Commodore K van Katteheye Z</t>
  </si>
  <si>
    <t>1023080CH</t>
  </si>
  <si>
    <t>Monique Haefkens (sel)</t>
  </si>
  <si>
    <t>982151MS</t>
  </si>
  <si>
    <t>Louka Sijbers (sel)</t>
  </si>
  <si>
    <t>1023459PB</t>
  </si>
  <si>
    <t>Rani Beeren (sel)</t>
  </si>
  <si>
    <t>981863OS</t>
  </si>
  <si>
    <t>Milou Koerts - Straten (sel)</t>
  </si>
  <si>
    <t>925982AM</t>
  </si>
  <si>
    <t>Jozijna van de Meij (sel)</t>
  </si>
  <si>
    <t>982101OA</t>
  </si>
  <si>
    <t>Olga Akse (sel)</t>
  </si>
  <si>
    <t>988820NH</t>
  </si>
  <si>
    <t>Fabienne ten Horn (sel)</t>
  </si>
  <si>
    <t>1040463MD</t>
  </si>
  <si>
    <t>Joyce Scheepers - van Dijk (sel)</t>
  </si>
  <si>
    <t>953751DO</t>
  </si>
  <si>
    <t>Lisa van Oijen (sel)</t>
  </si>
  <si>
    <t>1002216PV</t>
  </si>
  <si>
    <t>Fenne Verrijdt (sel)</t>
  </si>
  <si>
    <t>1028557IG</t>
  </si>
  <si>
    <t>Eva van Grunsven (sel)</t>
  </si>
  <si>
    <t>Pertaine</t>
  </si>
  <si>
    <t>Maserati</t>
  </si>
  <si>
    <t>Phae Di Livia</t>
  </si>
  <si>
    <t>Ode aan Ferdeaux</t>
  </si>
  <si>
    <t>Avelengo</t>
  </si>
  <si>
    <t>O'Neill</t>
  </si>
  <si>
    <t>Niesta Dolcevita Jv</t>
  </si>
  <si>
    <t>Mandela</t>
  </si>
  <si>
    <t>Don Juan</t>
  </si>
  <si>
    <t>Pablo-G Picasso</t>
  </si>
  <si>
    <t>Ivar</t>
  </si>
  <si>
    <t>Pijts, RV. de</t>
  </si>
  <si>
    <t>Cowboys, RV. De</t>
  </si>
  <si>
    <t>Swalmen, RV.</t>
  </si>
  <si>
    <t>Voorwaarts, RV.</t>
  </si>
  <si>
    <t>Maasduinen, RV.</t>
  </si>
  <si>
    <t>1000775MD</t>
  </si>
  <si>
    <t>Noël Darding (sel)</t>
  </si>
  <si>
    <t>978980PR</t>
  </si>
  <si>
    <t>Maikel Remmers - van Dijk (sel)</t>
  </si>
  <si>
    <t>977992NK</t>
  </si>
  <si>
    <t>Rianne Sanders - Kleuskens (sel)</t>
  </si>
  <si>
    <t>907450BL</t>
  </si>
  <si>
    <t>Andrea Linders - Lussenheide (sel)</t>
  </si>
  <si>
    <t>945662LM</t>
  </si>
  <si>
    <t>Masja Witteveen - Mathijssen (sel)</t>
  </si>
  <si>
    <t>1016949EV</t>
  </si>
  <si>
    <t>Amber Vellema (sel)</t>
  </si>
  <si>
    <t>833333GH</t>
  </si>
  <si>
    <t>900786LL</t>
  </si>
  <si>
    <t>Danielle Leyser (sel)</t>
  </si>
  <si>
    <t>851249ET</t>
  </si>
  <si>
    <t>Susanne Titulaer (sel)</t>
  </si>
  <si>
    <t>899439OB</t>
  </si>
  <si>
    <t>Yris Boersma (sel)</t>
  </si>
  <si>
    <t>1013744US</t>
  </si>
  <si>
    <t>Rowie Stappers (sel)</t>
  </si>
  <si>
    <t>1016403KV</t>
  </si>
  <si>
    <t>Dana de Voigt (sel)</t>
  </si>
  <si>
    <t>Mirabelle</t>
  </si>
  <si>
    <t>Pablo</t>
  </si>
  <si>
    <t>Nianda</t>
  </si>
  <si>
    <t>Billie Jean</t>
  </si>
  <si>
    <t>L' Amourette</t>
  </si>
  <si>
    <t>esya</t>
  </si>
  <si>
    <t>Garamba HTR</t>
  </si>
  <si>
    <t>Look Furst</t>
  </si>
  <si>
    <t>Esqueri</t>
  </si>
  <si>
    <t>Orgullo P.A. van de Sprong</t>
  </si>
  <si>
    <t>Ucassi van den Guldennagel</t>
  </si>
  <si>
    <t>Karma  Ve</t>
  </si>
  <si>
    <t>Katsbekruiters, RV.</t>
  </si>
  <si>
    <t>Edele Ros, RV.</t>
  </si>
  <si>
    <t>Lottum, RV.</t>
  </si>
  <si>
    <t>Maasruiters, RV.</t>
  </si>
  <si>
    <t>Caprilli, RV.</t>
  </si>
  <si>
    <t>988691JV</t>
  </si>
  <si>
    <t>Sanne Vijgen (sel)</t>
  </si>
  <si>
    <t>1016566NS</t>
  </si>
  <si>
    <t>Amela Severens (sel)</t>
  </si>
  <si>
    <t>948631NN</t>
  </si>
  <si>
    <t>Romee Neefs (sel)</t>
  </si>
  <si>
    <t>844504IS</t>
  </si>
  <si>
    <t>Ellen Steeghs (sel)</t>
  </si>
  <si>
    <t>1001125NV</t>
  </si>
  <si>
    <t>Macy de Vaal (sel)</t>
  </si>
  <si>
    <t>962337MB</t>
  </si>
  <si>
    <t>Peter Brons (sel)</t>
  </si>
  <si>
    <t>854504MJ</t>
  </si>
  <si>
    <t>Indy Jetten (sel)</t>
  </si>
  <si>
    <t>889901SK</t>
  </si>
  <si>
    <t>Joyce van Laar - Kleeven (sel)</t>
  </si>
  <si>
    <t>Jiva Vita</t>
  </si>
  <si>
    <t>Negrado</t>
  </si>
  <si>
    <t>Nacho Nova</t>
  </si>
  <si>
    <t>Indigo Es</t>
  </si>
  <si>
    <t>Nalina Sqbs</t>
  </si>
  <si>
    <t>Mylene-K van de Bremheuvel</t>
  </si>
  <si>
    <t>Mon ami</t>
  </si>
  <si>
    <t>So What</t>
  </si>
  <si>
    <t>Personality, RV.</t>
  </si>
  <si>
    <t>Cavaliers, RV. De</t>
  </si>
  <si>
    <t>Paardenvriend Reuver (HSV.), RV.</t>
  </si>
  <si>
    <t>Haelen, RV.</t>
  </si>
  <si>
    <t>Jasmijnruiters, RV.</t>
  </si>
  <si>
    <t>IJsvogel, RV. De</t>
  </si>
  <si>
    <t>Zinzi Aegten (sel)</t>
  </si>
  <si>
    <t>Josette Van den Berg (sel)</t>
  </si>
  <si>
    <t>Sannah Kreuzer (sel)</t>
  </si>
  <si>
    <t>Angelique Coenen (sel)</t>
  </si>
  <si>
    <t>Mette Vossen (sel)</t>
  </si>
  <si>
    <t>Lisanna Bams (sel)</t>
  </si>
  <si>
    <t>Karin Simenon (sel)</t>
  </si>
  <si>
    <t>Joke Vandeputte (sel)</t>
  </si>
  <si>
    <t>Linda-Jane Nieuwenboom (sel)</t>
  </si>
  <si>
    <t>Elise Bloemen (sel)</t>
  </si>
  <si>
    <t>Kimberly Daane (sel)</t>
  </si>
  <si>
    <t>951432MB</t>
  </si>
  <si>
    <t>1041979RA</t>
  </si>
  <si>
    <t>922230JB</t>
  </si>
  <si>
    <t>983310OK</t>
  </si>
  <si>
    <t>996088PC</t>
  </si>
  <si>
    <t>1041797RV</t>
  </si>
  <si>
    <t>1000085PB</t>
  </si>
  <si>
    <t>1014298GS</t>
  </si>
  <si>
    <t>935074RV</t>
  </si>
  <si>
    <t>942744HN</t>
  </si>
  <si>
    <t>928255MB</t>
  </si>
  <si>
    <t>1042875RD</t>
  </si>
  <si>
    <t>Maestro</t>
  </si>
  <si>
    <t>Rafaella</t>
  </si>
  <si>
    <t>Joli Coeur R</t>
  </si>
  <si>
    <t>Ortez RN</t>
  </si>
  <si>
    <t>Perfect Dream</t>
  </si>
  <si>
    <t>Royal Perfect Rq</t>
  </si>
  <si>
    <t>Prima Donna</t>
  </si>
  <si>
    <t>Gilana th</t>
  </si>
  <si>
    <t>Rikkie</t>
  </si>
  <si>
    <t>Huzaar</t>
  </si>
  <si>
    <t>Miss Capone</t>
  </si>
  <si>
    <t>Route 66 Sg</t>
  </si>
  <si>
    <t>1029584RS</t>
  </si>
  <si>
    <t>1041512RS</t>
  </si>
  <si>
    <t>929941IH</t>
  </si>
  <si>
    <t>1040541SL</t>
  </si>
  <si>
    <t>1022969RP</t>
  </si>
  <si>
    <t>1023832RK</t>
  </si>
  <si>
    <t>1044243FL</t>
  </si>
  <si>
    <t>1028912PD</t>
  </si>
  <si>
    <t>1041676MT</t>
  </si>
  <si>
    <t>831010AV</t>
  </si>
  <si>
    <t>Esther Schaepkens (sel)</t>
  </si>
  <si>
    <t>Sophie Sassen (sel)</t>
  </si>
  <si>
    <t>Maxime Ten Horn (sel)</t>
  </si>
  <si>
    <t>Lois Lardenoije (sel)</t>
  </si>
  <si>
    <t>Daphne Peeters (sel)</t>
  </si>
  <si>
    <t>Nadia Kremer (sel)</t>
  </si>
  <si>
    <t>Zoë Libotte (sel)</t>
  </si>
  <si>
    <t>Niki Diels (sel)</t>
  </si>
  <si>
    <t>Myrthe Tomassen (sel)</t>
  </si>
  <si>
    <t>Iris Verburg (sel)</t>
  </si>
  <si>
    <t>Romantico Ft</t>
  </si>
  <si>
    <t>Rarity</t>
  </si>
  <si>
    <t>Infinity Z</t>
  </si>
  <si>
    <t>Saphira M</t>
  </si>
  <si>
    <t>Rummikub I.K.</t>
  </si>
  <si>
    <t>Ravensbos's Royal Diamond St.M</t>
  </si>
  <si>
    <t>Formidabel</t>
  </si>
  <si>
    <t>Pronto B</t>
  </si>
  <si>
    <t>Montañes del Pas</t>
  </si>
  <si>
    <t>Amigo</t>
  </si>
  <si>
    <t>Tessa Kleinstra (sel)</t>
  </si>
  <si>
    <t>Anne Joosten (sel)</t>
  </si>
  <si>
    <t>Sterre van Klaveren (sel)</t>
  </si>
  <si>
    <t>Chanice Joosten</t>
  </si>
  <si>
    <t>Pien Derikx (sel)</t>
  </si>
  <si>
    <t>Kimberly Overeem (sel)</t>
  </si>
  <si>
    <t>Lisanne Thijssen (sel)</t>
  </si>
  <si>
    <t>Alicia Peters (sel)</t>
  </si>
  <si>
    <t>Rianka Schroen (sel)</t>
  </si>
  <si>
    <t>1032736MK</t>
  </si>
  <si>
    <t>1030670PJ</t>
  </si>
  <si>
    <t>975598CK</t>
  </si>
  <si>
    <t>1042702IJ</t>
  </si>
  <si>
    <t>1027530MV</t>
  </si>
  <si>
    <t>1032083BO</t>
  </si>
  <si>
    <t>983597LT</t>
  </si>
  <si>
    <t>1016374BP</t>
  </si>
  <si>
    <t>1029651NS</t>
  </si>
  <si>
    <t>Mississippi Esk</t>
  </si>
  <si>
    <t>Pippa A</t>
  </si>
  <si>
    <t>Crutchlow Z</t>
  </si>
  <si>
    <t>It's Me</t>
  </si>
  <si>
    <t>Merle ietske</t>
  </si>
  <si>
    <t>Blackjack</t>
  </si>
  <si>
    <t>Lazlo</t>
  </si>
  <si>
    <t>Bueno</t>
  </si>
  <si>
    <t>Viganò</t>
  </si>
  <si>
    <t>Anja Van den Boom - Goertz (sel)</t>
  </si>
  <si>
    <t>Bob Van Belle (sel)</t>
  </si>
  <si>
    <t>Lien Van der Kruis (sel)</t>
  </si>
  <si>
    <t>Johnny Nowakowski - Van Bree (sel)</t>
  </si>
  <si>
    <t>1032801TL</t>
  </si>
  <si>
    <t>1043001SL</t>
  </si>
  <si>
    <t>1003514MG</t>
  </si>
  <si>
    <t>1043634PU</t>
  </si>
  <si>
    <t>989747MB</t>
  </si>
  <si>
    <t>1010248NK</t>
  </si>
  <si>
    <t>990737GB</t>
  </si>
  <si>
    <t>Toto Royal</t>
  </si>
  <si>
    <t>Secret D'amour</t>
  </si>
  <si>
    <t>Monterosso</t>
  </si>
  <si>
    <t>Playboy Sg</t>
  </si>
  <si>
    <t>Mariposa Jr</t>
  </si>
  <si>
    <t>Noran</t>
  </si>
  <si>
    <t>Gjosse</t>
  </si>
  <si>
    <t>991367OB</t>
  </si>
  <si>
    <t>1032117PN</t>
  </si>
  <si>
    <t>1043077PN</t>
  </si>
  <si>
    <t>920981KS</t>
  </si>
  <si>
    <t>820167IN</t>
  </si>
  <si>
    <t>890659KT</t>
  </si>
  <si>
    <t>962075BP</t>
  </si>
  <si>
    <t>Marian Van Bommel</t>
  </si>
  <si>
    <t>Anouk Neefs</t>
  </si>
  <si>
    <t>Andy Kramer - Simons (sel)</t>
  </si>
  <si>
    <t>Melanie Nievelstein (sel)</t>
  </si>
  <si>
    <t>Gwen Troquet (sel)</t>
  </si>
  <si>
    <t>Oilily M</t>
  </si>
  <si>
    <t>Private Dancer</t>
  </si>
  <si>
    <t>Promise Date</t>
  </si>
  <si>
    <t>Kind Of Magic</t>
  </si>
  <si>
    <t>Image M</t>
  </si>
  <si>
    <t>Kardashian Hh</t>
  </si>
  <si>
    <t>Bucks</t>
  </si>
  <si>
    <t>Lynn Dohmen (sel)</t>
  </si>
  <si>
    <t>Nicole Custers (sel)</t>
  </si>
  <si>
    <t>Vera Grevelink (sel)</t>
  </si>
  <si>
    <t>Carla Basten (sel)</t>
  </si>
  <si>
    <t>Cynthia Louwers (sel)</t>
  </si>
  <si>
    <t>Monique Peeters (sel)</t>
  </si>
  <si>
    <t>Tanja Martens (sel)</t>
  </si>
  <si>
    <t>Petra Van Neerven</t>
  </si>
  <si>
    <t>Ilze van de Winkel</t>
  </si>
  <si>
    <t>Ellis van Mierlo</t>
  </si>
  <si>
    <t>Martine Geuze</t>
  </si>
  <si>
    <t>Nina Meuwissen (sel)</t>
  </si>
  <si>
    <t>Irmgard Gijsen (sel)</t>
  </si>
  <si>
    <t>Loes Engels</t>
  </si>
  <si>
    <t>991938JD</t>
  </si>
  <si>
    <t>961744OC</t>
  </si>
  <si>
    <t>982610OG</t>
  </si>
  <si>
    <t>994150NB</t>
  </si>
  <si>
    <t>949520LL</t>
  </si>
  <si>
    <t>988660OP</t>
  </si>
  <si>
    <t>1037011IS</t>
  </si>
  <si>
    <t>823420GM</t>
  </si>
  <si>
    <t>876322DD</t>
  </si>
  <si>
    <t>936736FN</t>
  </si>
  <si>
    <t>925470HW</t>
  </si>
  <si>
    <t>924988LM</t>
  </si>
  <si>
    <t>983734MG</t>
  </si>
  <si>
    <t>951421BM</t>
  </si>
  <si>
    <t>935702WG</t>
  </si>
  <si>
    <t>990606ME</t>
  </si>
  <si>
    <t>Javyro</t>
  </si>
  <si>
    <t>One Of Us</t>
  </si>
  <si>
    <t>Othello Cc</t>
  </si>
  <si>
    <t>Neymar B</t>
  </si>
  <si>
    <t>Lucca</t>
  </si>
  <si>
    <t>O'Chi Black</t>
  </si>
  <si>
    <t>Incredible</t>
  </si>
  <si>
    <t>Gentleman's United</t>
  </si>
  <si>
    <t>DonCherry</t>
  </si>
  <si>
    <t>Favoriet</t>
  </si>
  <si>
    <t>HUNK</t>
  </si>
  <si>
    <t>Luciano</t>
  </si>
  <si>
    <t>Beau</t>
  </si>
  <si>
    <t>Wytske</t>
  </si>
  <si>
    <t>Mister Grappa</t>
  </si>
  <si>
    <t>998013OU</t>
  </si>
  <si>
    <t>947412NH</t>
  </si>
  <si>
    <t>1001674OM</t>
  </si>
  <si>
    <t>969014DJ</t>
  </si>
  <si>
    <t>935146MW</t>
  </si>
  <si>
    <t>905796LV</t>
  </si>
  <si>
    <t>902538RV</t>
  </si>
  <si>
    <t>698932FH</t>
  </si>
  <si>
    <t>Bart Van Heugten</t>
  </si>
  <si>
    <t>Gina Mertens (sel)</t>
  </si>
  <si>
    <t>Marissa Weemen (sel)</t>
  </si>
  <si>
    <t>Ilse Vossen (sel)</t>
  </si>
  <si>
    <t>Suzanne Hendrikx</t>
  </si>
  <si>
    <t>Oxford Sg</t>
  </si>
  <si>
    <t>Neymar Ks</t>
  </si>
  <si>
    <t>Joosten Advocatuurs Oliver's Law</t>
  </si>
  <si>
    <t>Don Saros Van 't Gestelhof</t>
  </si>
  <si>
    <t>Maistro</t>
  </si>
  <si>
    <t>Lexington</t>
  </si>
  <si>
    <t>Rambo</t>
  </si>
  <si>
    <t>Forlan</t>
  </si>
  <si>
    <t>936104MN</t>
  </si>
  <si>
    <t>878424KD</t>
  </si>
  <si>
    <t>915032JG</t>
  </si>
  <si>
    <t>890737AM</t>
  </si>
  <si>
    <t>858400JM</t>
  </si>
  <si>
    <t>Elya Doré (sel)</t>
  </si>
  <si>
    <t>Marieke van den Munckhof (sel)</t>
  </si>
  <si>
    <t>Maybeline</t>
  </si>
  <si>
    <t>Kedan</t>
  </si>
  <si>
    <t>J'Adore</t>
  </si>
  <si>
    <t>Aron</t>
  </si>
  <si>
    <t>Jettonazz</t>
  </si>
  <si>
    <t>1014799PS</t>
  </si>
  <si>
    <t>Fenne Steijns (sel)</t>
  </si>
  <si>
    <t>1026671OK</t>
  </si>
  <si>
    <t>Marieke Kusters (sel)</t>
  </si>
  <si>
    <t>1031840PH</t>
  </si>
  <si>
    <t>Kayleigh Hoofs (sel)</t>
  </si>
  <si>
    <t>1040397CS</t>
  </si>
  <si>
    <t>Celina Stroucken (sel)</t>
  </si>
  <si>
    <t>1042964GS</t>
  </si>
  <si>
    <t>Myra Schalleij (sel)</t>
  </si>
  <si>
    <t>1043428LP</t>
  </si>
  <si>
    <t>Junyfer Prenger (sel)</t>
  </si>
  <si>
    <t>989844NN</t>
  </si>
  <si>
    <t>Kiki Notermans (sel)</t>
  </si>
  <si>
    <t>1013522NH</t>
  </si>
  <si>
    <t>Bo Hompes (sel)</t>
  </si>
  <si>
    <t>1017414AD</t>
  </si>
  <si>
    <t>Veerle Dicker (sel)</t>
  </si>
  <si>
    <t>1029510RV</t>
  </si>
  <si>
    <t>Lonneke Verbruggen (sel)</t>
  </si>
  <si>
    <t>1028951OB</t>
  </si>
  <si>
    <t>Sterre Bootz (sel)</t>
  </si>
  <si>
    <t>1031980PJ</t>
  </si>
  <si>
    <t>Claudia Jaegers (sel)</t>
  </si>
  <si>
    <t>1044691RV</t>
  </si>
  <si>
    <t>Jill Vleugels (sel)</t>
  </si>
  <si>
    <t>Private Dancing Girl Nh</t>
  </si>
  <si>
    <t>OJazz HS</t>
  </si>
  <si>
    <t>Pearl Black Van Ravensbos</t>
  </si>
  <si>
    <t>Ravensbos's Cion Z</t>
  </si>
  <si>
    <t>Glamourboy</t>
  </si>
  <si>
    <t>Limandus</t>
  </si>
  <si>
    <t>Nena</t>
  </si>
  <si>
    <t>Niftrik V</t>
  </si>
  <si>
    <t>Ali</t>
  </si>
  <si>
    <t>Ramsey</t>
  </si>
  <si>
    <t>Omar Sharif EH</t>
  </si>
  <si>
    <t>PoshOlympia</t>
  </si>
  <si>
    <t>Rimini Taonga</t>
  </si>
  <si>
    <t>Groene-vallei-ruiters, RV.</t>
  </si>
  <si>
    <t>Grensland Roosteren, RV.</t>
  </si>
  <si>
    <t>Ravensbosch, RV.</t>
  </si>
  <si>
    <t>'t Vroendael (RV), RSC.</t>
  </si>
  <si>
    <t>Heuvellandruiters, RV.</t>
  </si>
  <si>
    <t>Cadier En Keer, Manege</t>
  </si>
  <si>
    <t>1016219EB</t>
  </si>
  <si>
    <t>Veronique Bouvrie (sel)</t>
  </si>
  <si>
    <t>1029098OL</t>
  </si>
  <si>
    <t>1041303GL</t>
  </si>
  <si>
    <t>Danny Laumen (sel)</t>
  </si>
  <si>
    <t>1034868OJ</t>
  </si>
  <si>
    <t>Sarah Jongepier (sel)</t>
  </si>
  <si>
    <t>1040356FS</t>
  </si>
  <si>
    <t>Nanda Sieben (sel)</t>
  </si>
  <si>
    <t>1017538PV</t>
  </si>
  <si>
    <t>Frederique Voorjans (sel)</t>
  </si>
  <si>
    <t>1002568NK</t>
  </si>
  <si>
    <t>Alisha Korver (sel)</t>
  </si>
  <si>
    <t>983589OP</t>
  </si>
  <si>
    <t>Emma Pricken (sel)</t>
  </si>
  <si>
    <t>1030383CP</t>
  </si>
  <si>
    <t>Eleni Pelzer (sel)</t>
  </si>
  <si>
    <t>1044221PV</t>
  </si>
  <si>
    <t>1023181RN</t>
  </si>
  <si>
    <t>Laura Niedhart (sel)</t>
  </si>
  <si>
    <t>1031855HB</t>
  </si>
  <si>
    <t>Yara Borghouts (sel)</t>
  </si>
  <si>
    <t>El destino</t>
  </si>
  <si>
    <t>O. For Romance</t>
  </si>
  <si>
    <t>Grønvangs Sequence</t>
  </si>
  <si>
    <t>Obert K</t>
  </si>
  <si>
    <t>Frappante</t>
  </si>
  <si>
    <t>Pinot Noir Hk</t>
  </si>
  <si>
    <t>Neeskens</t>
  </si>
  <si>
    <t>Ollivera</t>
  </si>
  <si>
    <t>Carmen van Swaenshof</t>
  </si>
  <si>
    <t>Penotti</t>
  </si>
  <si>
    <t>Remember Me</t>
  </si>
  <si>
    <t>Heros Diaz</t>
  </si>
  <si>
    <t>Peelrossen, RV. de</t>
  </si>
  <si>
    <t>Joris, RV.</t>
  </si>
  <si>
    <t>Sittard, RV.</t>
  </si>
  <si>
    <t>1044150NF</t>
  </si>
  <si>
    <t>Gitte Frehen (sel)</t>
  </si>
  <si>
    <t>1011715KD</t>
  </si>
  <si>
    <t>Robin Driehuijs (sel)</t>
  </si>
  <si>
    <t>1033261PG</t>
  </si>
  <si>
    <t>Fabienne van Groeningen (sel)</t>
  </si>
  <si>
    <t>924704LP</t>
  </si>
  <si>
    <t>1002225PL</t>
  </si>
  <si>
    <t>1033451RL</t>
  </si>
  <si>
    <t>952927JS</t>
  </si>
  <si>
    <t>Nadine Simon (sel)</t>
  </si>
  <si>
    <t>999731PL</t>
  </si>
  <si>
    <t>Kimberley Lindelauf (sel)</t>
  </si>
  <si>
    <t>1042072HD</t>
  </si>
  <si>
    <t>925272LS</t>
  </si>
  <si>
    <t>Sanne Hermans (sel)</t>
  </si>
  <si>
    <t>1033913RF</t>
  </si>
  <si>
    <t>Demi Feijs (sel)</t>
  </si>
  <si>
    <t>NO MERCY</t>
  </si>
  <si>
    <t>Kalikoba</t>
  </si>
  <si>
    <t>Perginia</t>
  </si>
  <si>
    <t>Leonardo DiCaprio</t>
  </si>
  <si>
    <t>Pacho</t>
  </si>
  <si>
    <t>Rebel Fan Bokkum</t>
  </si>
  <si>
    <t>Jewel Coolhorses</t>
  </si>
  <si>
    <t>Patcho M</t>
  </si>
  <si>
    <t>Hummer h-s</t>
  </si>
  <si>
    <t>Love Connection</t>
  </si>
  <si>
    <t>Royal 2B</t>
  </si>
  <si>
    <t>Voerendaal, RV.</t>
  </si>
  <si>
    <t>Jagers te Paard Graetheide e.o., RV.</t>
  </si>
  <si>
    <t>Blauwe Steen (HSV.), RV. De</t>
  </si>
  <si>
    <t>Galop, RV  Ruitervereniging</t>
  </si>
  <si>
    <t>1014760PH</t>
  </si>
  <si>
    <t>Isa Hollands (sel)</t>
  </si>
  <si>
    <t>965794KS</t>
  </si>
  <si>
    <t>Louke Suntjens (sel)</t>
  </si>
  <si>
    <t>1027302PG</t>
  </si>
  <si>
    <t>Raymond Geraedts (sel)</t>
  </si>
  <si>
    <t>687316UP</t>
  </si>
  <si>
    <t>Petra Pasman (sel)</t>
  </si>
  <si>
    <t>939940DB</t>
  </si>
  <si>
    <t>Marijke Smeets - Beerlage (sel)</t>
  </si>
  <si>
    <t>1013467MM</t>
  </si>
  <si>
    <t>Jada Mairuhu (sel)</t>
  </si>
  <si>
    <t>1004954PH</t>
  </si>
  <si>
    <t>1027303PG</t>
  </si>
  <si>
    <t>1042952PG</t>
  </si>
  <si>
    <t>Nel Rensen - Gijsen</t>
  </si>
  <si>
    <t>1000940PS</t>
  </si>
  <si>
    <t>1018991LV</t>
  </si>
  <si>
    <t>Shalina van de Ven (sel)</t>
  </si>
  <si>
    <t>1025772PH</t>
  </si>
  <si>
    <t>Prince Of Zenon</t>
  </si>
  <si>
    <t>Killani</t>
  </si>
  <si>
    <t>Ravensbos's Pearl</t>
  </si>
  <si>
    <t>Urbiola</t>
  </si>
  <si>
    <t>Dandy</t>
  </si>
  <si>
    <t>Majestic Postberg Av</t>
  </si>
  <si>
    <t>Parel Ilona</t>
  </si>
  <si>
    <t>Ravensbos's Pretty Woman</t>
  </si>
  <si>
    <t>Peace Lily</t>
  </si>
  <si>
    <t>Plaisir D'Amour Ft</t>
  </si>
  <si>
    <t>Lorde</t>
  </si>
  <si>
    <t>Parano</t>
  </si>
  <si>
    <t>Gele Ruiters, RV.</t>
  </si>
  <si>
    <t>RV. Op De Berg</t>
  </si>
  <si>
    <t>991405NS</t>
  </si>
  <si>
    <t>Shannon Smeets (sel)</t>
  </si>
  <si>
    <t>831568FS</t>
  </si>
  <si>
    <t>Myrthe Sauer (sel)</t>
  </si>
  <si>
    <t>880111FV</t>
  </si>
  <si>
    <t>Veerle van der Ven (sel)</t>
  </si>
  <si>
    <t>984717OL</t>
  </si>
  <si>
    <t>Romy Lemmens (sel)</t>
  </si>
  <si>
    <t>1003022PV</t>
  </si>
  <si>
    <t>965348MR</t>
  </si>
  <si>
    <t>Isa Reinaerdts</t>
  </si>
  <si>
    <t>1028719PS</t>
  </si>
  <si>
    <t>1017302PS</t>
  </si>
  <si>
    <t>Norma-Jean DS</t>
  </si>
  <si>
    <t>Faye</t>
  </si>
  <si>
    <t>Fabuloso HC</t>
  </si>
  <si>
    <t>Olivita O</t>
  </si>
  <si>
    <t>Pantheon</t>
  </si>
  <si>
    <t>Maan Van Kunderhorst</t>
  </si>
  <si>
    <t>Perfect</t>
  </si>
  <si>
    <t>Precious Pearl DS</t>
  </si>
  <si>
    <t>996600NS</t>
  </si>
  <si>
    <t>914779MH</t>
  </si>
  <si>
    <t>Jill Holka (sel)</t>
  </si>
  <si>
    <t>1007366OC</t>
  </si>
  <si>
    <t>Milou Custers (sel)</t>
  </si>
  <si>
    <t>930860LH</t>
  </si>
  <si>
    <t>Giel Van Hulsen (sel)</t>
  </si>
  <si>
    <t>863175IF</t>
  </si>
  <si>
    <t>Nierka</t>
  </si>
  <si>
    <t>Moonlight</t>
  </si>
  <si>
    <t>Oxford</t>
  </si>
  <si>
    <t>Lagar</t>
  </si>
  <si>
    <t>Indira Olita N</t>
  </si>
  <si>
    <t>917954EC</t>
  </si>
  <si>
    <t>Syrche Cordewener (sel)</t>
  </si>
  <si>
    <t>935481MV</t>
  </si>
  <si>
    <t>Wessel Van der Venne (sel)</t>
  </si>
  <si>
    <t>888083BW</t>
  </si>
  <si>
    <t>Esmee Warlich (sel)</t>
  </si>
  <si>
    <t>Aniek de Vlieger (sel)</t>
  </si>
  <si>
    <t>926268RR</t>
  </si>
  <si>
    <t>954859NG</t>
  </si>
  <si>
    <t>962141NA</t>
  </si>
  <si>
    <t>964755OH</t>
  </si>
  <si>
    <t>Eowyn van Stal aan t Kanaal</t>
  </si>
  <si>
    <t>Macchiato I.K.</t>
  </si>
  <si>
    <t>Brego</t>
  </si>
  <si>
    <t>Raimondo</t>
  </si>
  <si>
    <t>NATUREL INSPIRE</t>
  </si>
  <si>
    <t>Nestor Pitana</t>
  </si>
  <si>
    <t>Ozzi Osbourne</t>
  </si>
  <si>
    <t>1018341BB</t>
  </si>
  <si>
    <t>Fee Baggen (sel)</t>
  </si>
  <si>
    <t>781536GS</t>
  </si>
  <si>
    <t>Bart Smeets (sel)</t>
  </si>
  <si>
    <t>998941EV</t>
  </si>
  <si>
    <t>Floortje Visser (sel)</t>
  </si>
  <si>
    <t>829871DC</t>
  </si>
  <si>
    <t>962142NA</t>
  </si>
  <si>
    <t>Baruch</t>
  </si>
  <si>
    <t>Grandeur de genie</t>
  </si>
  <si>
    <t>Eisma's Donauinsel</t>
  </si>
  <si>
    <t>Darcy's Ranchero</t>
  </si>
  <si>
    <t>NIBALI VAN DE NETHE</t>
  </si>
  <si>
    <t>Paardencentrum Heihof</t>
  </si>
  <si>
    <t>1044341OS</t>
  </si>
  <si>
    <t>Fenne Steijns</t>
  </si>
  <si>
    <t>1017863RC</t>
  </si>
  <si>
    <t>Fawn Classen</t>
  </si>
  <si>
    <t>969573EH</t>
  </si>
  <si>
    <t>Puck Hendriks</t>
  </si>
  <si>
    <t>1044546DS</t>
  </si>
  <si>
    <t>Ellen Scheepers</t>
  </si>
  <si>
    <t>Anne Joosten</t>
  </si>
  <si>
    <t>959395CM</t>
  </si>
  <si>
    <t>Naomi Mulkens</t>
  </si>
  <si>
    <t>1017378LV</t>
  </si>
  <si>
    <t>Manon Voet</t>
  </si>
  <si>
    <t>999026CB</t>
  </si>
  <si>
    <t>Henny Brauwers</t>
  </si>
  <si>
    <t>1042981GB</t>
  </si>
  <si>
    <t>Daniëlle Bons</t>
  </si>
  <si>
    <t>1036246EH</t>
  </si>
  <si>
    <t>Luna Hanssen</t>
  </si>
  <si>
    <t>927287RM</t>
  </si>
  <si>
    <t>Guido Mulkens</t>
  </si>
  <si>
    <t>1040554FQ</t>
  </si>
  <si>
    <t>Lieke Quadakkers (sel)</t>
  </si>
  <si>
    <t>1000242AG</t>
  </si>
  <si>
    <t>Sanne Geilenkirchen (sel)</t>
  </si>
  <si>
    <t>1044147DQ</t>
  </si>
  <si>
    <t>Arlette Quaedvlieg</t>
  </si>
  <si>
    <t>1021167CS</t>
  </si>
  <si>
    <t>Fiona Schloesser</t>
  </si>
  <si>
    <t>1029904RL</t>
  </si>
  <si>
    <t>Femke Leeuwen (sel)</t>
  </si>
  <si>
    <t>1021251KE</t>
  </si>
  <si>
    <t>Suzan Evers (sel)</t>
  </si>
  <si>
    <t>964121LD</t>
  </si>
  <si>
    <t>Kyona Daams (sel)</t>
  </si>
  <si>
    <t>1009395UA</t>
  </si>
  <si>
    <t>Noa Ackermans (sel)</t>
  </si>
  <si>
    <t>1044734YN</t>
  </si>
  <si>
    <t>Lezanne Nap</t>
  </si>
  <si>
    <t>Osaka Vdp</t>
  </si>
  <si>
    <t>Reno</t>
  </si>
  <si>
    <t>Etano Z</t>
  </si>
  <si>
    <t>Duave</t>
  </si>
  <si>
    <t>Cadanz  Z</t>
  </si>
  <si>
    <t>Lady Magic S</t>
  </si>
  <si>
    <t>Castor</t>
  </si>
  <si>
    <t>Giovanni p</t>
  </si>
  <si>
    <t>Excalibur</t>
  </si>
  <si>
    <t>Ragentino</t>
  </si>
  <si>
    <t>Finesse</t>
  </si>
  <si>
    <t>Donnabella</t>
  </si>
  <si>
    <t>Castina Z</t>
  </si>
  <si>
    <t>Rohda Apalatina</t>
  </si>
  <si>
    <t>Kleopatra Vdm</t>
  </si>
  <si>
    <t>Laurius Mill D'arx</t>
  </si>
  <si>
    <t>Up To Date</t>
  </si>
  <si>
    <t>Yvi</t>
  </si>
  <si>
    <t>Pegasus, RV.</t>
  </si>
  <si>
    <t>Maasbracht, RV.</t>
  </si>
  <si>
    <t>Ons Genoegen, RV.</t>
  </si>
  <si>
    <t>Eysden Geleen, RV.</t>
  </si>
  <si>
    <t>1018565EE</t>
  </si>
  <si>
    <t>Sanne Eerens</t>
  </si>
  <si>
    <t>1020141FC</t>
  </si>
  <si>
    <t>Evie Curfs</t>
  </si>
  <si>
    <t>1029357BB</t>
  </si>
  <si>
    <t>Kevin Bogman (sel)</t>
  </si>
  <si>
    <t>933925AH</t>
  </si>
  <si>
    <t>Joanna Hagemans (sel)</t>
  </si>
  <si>
    <t>1042873DM</t>
  </si>
  <si>
    <t>Manuela Moors (sel)</t>
  </si>
  <si>
    <t>EquiEerenS' Sambuca</t>
  </si>
  <si>
    <t>Fylena VGH</t>
  </si>
  <si>
    <t>Bessica</t>
  </si>
  <si>
    <t>Allen HH Z</t>
  </si>
  <si>
    <t>Dabayo van de Halderhoeve</t>
  </si>
  <si>
    <t>Gitte Frehen</t>
  </si>
  <si>
    <t>989995KS</t>
  </si>
  <si>
    <t>Nina Starmans</t>
  </si>
  <si>
    <t>912607KL</t>
  </si>
  <si>
    <t>Nina Laeven</t>
  </si>
  <si>
    <t>Shari Berben</t>
  </si>
  <si>
    <t>Kuala Lumpur  Js</t>
  </si>
  <si>
    <t>Klanora</t>
  </si>
  <si>
    <t>844559AJ</t>
  </si>
  <si>
    <t>Ila Jansen</t>
  </si>
  <si>
    <t>Jamy Ummels</t>
  </si>
  <si>
    <t>957121KS</t>
  </si>
  <si>
    <t>Andy Kramer - Simons</t>
  </si>
  <si>
    <t>1042833PG</t>
  </si>
  <si>
    <t>Ger De Groot (sel)</t>
  </si>
  <si>
    <t>773098KB</t>
  </si>
  <si>
    <t>Manon Bruls</t>
  </si>
  <si>
    <t>962143HB</t>
  </si>
  <si>
    <t>Emily Becker</t>
  </si>
  <si>
    <t>avatar-z</t>
  </si>
  <si>
    <t>Kaiser De Niro</t>
  </si>
  <si>
    <t>Pathos</t>
  </si>
  <si>
    <t>Kazan XXIII</t>
  </si>
  <si>
    <t>Hotch Potch</t>
  </si>
  <si>
    <t>Paarden Vrienden, RV.</t>
  </si>
  <si>
    <t>921045WN</t>
  </si>
  <si>
    <t>Jennifer Nijssen (sel)</t>
  </si>
  <si>
    <t>847164CH</t>
  </si>
  <si>
    <t>Patricia Handels</t>
  </si>
  <si>
    <t>959427MW</t>
  </si>
  <si>
    <t>Stephanie Weusten</t>
  </si>
  <si>
    <t>779823EH</t>
  </si>
  <si>
    <t>Claudia Hanssen</t>
  </si>
  <si>
    <t>940068GD</t>
  </si>
  <si>
    <t>Gwen Dijkkamp</t>
  </si>
  <si>
    <t>Wonan</t>
  </si>
  <si>
    <t>Clair-Freedom Z</t>
  </si>
  <si>
    <t>Mambo</t>
  </si>
  <si>
    <t>Energy</t>
  </si>
  <si>
    <t>Gio</t>
  </si>
  <si>
    <t>965070KS</t>
  </si>
  <si>
    <t>Rachelle Smeets</t>
  </si>
  <si>
    <t>742135FM</t>
  </si>
  <si>
    <t>Theo Meijs (sel)</t>
  </si>
  <si>
    <t>Kensington AS</t>
  </si>
  <si>
    <t>Florian van de Morgenzon</t>
  </si>
  <si>
    <t>Ros Beyaert, RV.</t>
  </si>
  <si>
    <t>872010KW</t>
  </si>
  <si>
    <t>Karin Wetzelaer</t>
  </si>
  <si>
    <t>825337CV</t>
  </si>
  <si>
    <t>Mascha van Vliet</t>
  </si>
  <si>
    <t>Kelly Riddering</t>
  </si>
  <si>
    <t>862033IJ</t>
  </si>
  <si>
    <t>Julie Jansen</t>
  </si>
  <si>
    <t>Kayell</t>
  </si>
  <si>
    <t>O'Bryan's Milan</t>
  </si>
  <si>
    <t>Indian Times</t>
  </si>
  <si>
    <t>BESTE 2</t>
  </si>
  <si>
    <t>1016034CV</t>
  </si>
  <si>
    <t>Fenna Verbeek</t>
  </si>
  <si>
    <t>Cienna G</t>
  </si>
  <si>
    <t>971150ZS</t>
  </si>
  <si>
    <t>Denise Smits</t>
  </si>
  <si>
    <t>Zeus Blue</t>
  </si>
  <si>
    <t>1030762RV</t>
  </si>
  <si>
    <t>Evi van de Vorle</t>
  </si>
  <si>
    <t>Romanov Boy H</t>
  </si>
  <si>
    <t>1042147PB</t>
  </si>
  <si>
    <t>Bo Brummans</t>
  </si>
  <si>
    <t>Pink Lady S.A.</t>
  </si>
  <si>
    <t>1014569PD</t>
  </si>
  <si>
    <t>Elain Duijn</t>
  </si>
  <si>
    <t>Picasso</t>
  </si>
  <si>
    <t>1006286MC</t>
  </si>
  <si>
    <t>Jara Coopmans</t>
  </si>
  <si>
    <t>Manja</t>
  </si>
  <si>
    <t>1045235RC</t>
  </si>
  <si>
    <t>Carolijn Coolen</t>
  </si>
  <si>
    <t>Rafke v/h Roodveld SA</t>
  </si>
  <si>
    <t>1033797CB</t>
  </si>
  <si>
    <t>Sam Brummans</t>
  </si>
  <si>
    <t>Capitols Icoon S.a.</t>
  </si>
  <si>
    <t>1031859LV</t>
  </si>
  <si>
    <t>Elke Verzijden</t>
  </si>
  <si>
    <t>Lacoste</t>
  </si>
  <si>
    <t>RV. De Cavaliers</t>
  </si>
  <si>
    <t>RV. Zeldenrust</t>
  </si>
  <si>
    <t>RV. Paardenvriend Reuver (hsv.)</t>
  </si>
  <si>
    <t>RV. Ons Genot</t>
  </si>
  <si>
    <t>RV. Wittenhorst</t>
  </si>
  <si>
    <t>RV. Hippische Vereniging Bucephalus</t>
  </si>
  <si>
    <t>-</t>
  </si>
  <si>
    <t>RV. Afferden</t>
  </si>
  <si>
    <t>1043573HG</t>
  </si>
  <si>
    <t>Silke Geurts</t>
  </si>
  <si>
    <t>Hilfiger</t>
  </si>
  <si>
    <t>934208GH</t>
  </si>
  <si>
    <t>Charlot Helder</t>
  </si>
  <si>
    <t>The Horsup Company's Gio</t>
  </si>
  <si>
    <t>1028909HH</t>
  </si>
  <si>
    <t>Milou Houkes</t>
  </si>
  <si>
    <t>Highlight VDP</t>
  </si>
  <si>
    <t>981425OO</t>
  </si>
  <si>
    <t>Maxime Van Oijen</t>
  </si>
  <si>
    <t>Onassis</t>
  </si>
  <si>
    <t>980523NH</t>
  </si>
  <si>
    <t>Marsha Van der Meij - Van Haeren</t>
  </si>
  <si>
    <t>Neymar</t>
  </si>
  <si>
    <t>VELDEN</t>
  </si>
  <si>
    <t>LOTTUM</t>
  </si>
  <si>
    <t>HORST</t>
  </si>
  <si>
    <t>YSSELSTEYN (LB)</t>
  </si>
  <si>
    <t>983417MH</t>
  </si>
  <si>
    <t>Milou Hoeijmakers</t>
  </si>
  <si>
    <t>Morris</t>
  </si>
  <si>
    <t>Bo Peggen</t>
  </si>
  <si>
    <t>998943LA</t>
  </si>
  <si>
    <t>Imke Achten</t>
  </si>
  <si>
    <t>Lord Scaribo</t>
  </si>
  <si>
    <t>RV. Ona Roggel</t>
  </si>
  <si>
    <t>RV. Lottum</t>
  </si>
  <si>
    <t>Anja Van den Boom - Goertz</t>
  </si>
  <si>
    <t>Daisy Houwen</t>
  </si>
  <si>
    <t>Louka Sijbers</t>
  </si>
  <si>
    <t>RV. Equinus Stramproy</t>
  </si>
  <si>
    <t>RV. de Pijts</t>
  </si>
  <si>
    <t>999179GB</t>
  </si>
  <si>
    <t>Mieke Benders</t>
  </si>
  <si>
    <t>Gabber</t>
  </si>
  <si>
    <t>1043635MR</t>
  </si>
  <si>
    <t>Lidwien Willems - Rutten</t>
  </si>
  <si>
    <t>Mooike</t>
  </si>
  <si>
    <t>It’s me</t>
  </si>
  <si>
    <t>1021997PB</t>
  </si>
  <si>
    <t>Yara den Boer</t>
  </si>
  <si>
    <t>Prada</t>
  </si>
  <si>
    <t>1028441RV</t>
  </si>
  <si>
    <t>Gaby Versleijen</t>
  </si>
  <si>
    <t>Royal Dior 3Kw</t>
  </si>
  <si>
    <t>996547CL</t>
  </si>
  <si>
    <t>Saskia van Lit</t>
  </si>
  <si>
    <t>Chief</t>
  </si>
  <si>
    <t>RV. de Karwats Blerick</t>
  </si>
  <si>
    <t>1029209VL</t>
  </si>
  <si>
    <t>Britt Lucassen</t>
  </si>
  <si>
    <t>Valerio</t>
  </si>
  <si>
    <t>920619GA</t>
  </si>
  <si>
    <t>Anke Achten</t>
  </si>
  <si>
    <t>Gigi van Grobbenhof Z</t>
  </si>
  <si>
    <t>1012950DW</t>
  </si>
  <si>
    <t>Vera Wismans</t>
  </si>
  <si>
    <t>Daron H</t>
  </si>
  <si>
    <t>RV. Rijdt Met Beleid</t>
  </si>
  <si>
    <t>1003275OG</t>
  </si>
  <si>
    <t>Fleur Gevers</t>
  </si>
  <si>
    <t>Pino Colada</t>
  </si>
  <si>
    <t>RV. Ysselsteyn</t>
  </si>
  <si>
    <t>1009892OS</t>
  </si>
  <si>
    <t>Bianca van Sint Maartensdijk</t>
  </si>
  <si>
    <t>Oniba</t>
  </si>
  <si>
    <t>RV. Posterholt</t>
  </si>
  <si>
    <t>Feline Niessen</t>
  </si>
  <si>
    <t>Personality RV</t>
  </si>
  <si>
    <t>Cindy Molls</t>
  </si>
  <si>
    <t>Nesto Bh</t>
  </si>
  <si>
    <t>Gastlicentie RV</t>
  </si>
  <si>
    <t>1045239PR</t>
  </si>
  <si>
    <t>1001487GM</t>
  </si>
  <si>
    <t>Rowie Van Motman (sel)</t>
  </si>
  <si>
    <t>930342MM</t>
  </si>
  <si>
    <t>Linda van der Meer (sel)</t>
  </si>
  <si>
    <t>Puzzle Me</t>
  </si>
  <si>
    <t>Genius CVM</t>
  </si>
  <si>
    <t>Mi Amigo Jack</t>
  </si>
  <si>
    <t>1043696RK</t>
  </si>
  <si>
    <t>Anika Klinkenberg (sel)</t>
  </si>
  <si>
    <t>1016528PS</t>
  </si>
  <si>
    <t>Elien Scheepers (sel)</t>
  </si>
  <si>
    <t>1025095NS</t>
  </si>
  <si>
    <t>Lara Smeets (sel)</t>
  </si>
  <si>
    <t>1029978PB</t>
  </si>
  <si>
    <t>Moniek Bolsenbroek (sel)</t>
  </si>
  <si>
    <t>1024755OK</t>
  </si>
  <si>
    <t>Rise And Shine</t>
  </si>
  <si>
    <t>Para Siempre</t>
  </si>
  <si>
    <t>New Girl Mb</t>
  </si>
  <si>
    <t>Paranka M&amp;M</t>
  </si>
  <si>
    <t>Olivia Newton John</t>
  </si>
  <si>
    <t>Berkelaar (RV), Stal</t>
  </si>
  <si>
    <t>Scheepers (RV.), Pensionstal</t>
  </si>
  <si>
    <t>Equinus Stramproy, RV.</t>
  </si>
  <si>
    <t>1009011PK</t>
  </si>
  <si>
    <t>Ylse Koreman (sel)</t>
  </si>
  <si>
    <t>989821OW</t>
  </si>
  <si>
    <t>Jennifer Winkens (sel)</t>
  </si>
  <si>
    <t>929695KK</t>
  </si>
  <si>
    <t>Stefanie Kriescher (sel)</t>
  </si>
  <si>
    <t>Phantast Ld</t>
  </si>
  <si>
    <t>Olympique Formidable</t>
  </si>
  <si>
    <t>Kalysta Landa</t>
  </si>
  <si>
    <t>1009255PL</t>
  </si>
  <si>
    <t>1025059PH</t>
  </si>
  <si>
    <t>Sharon Van der Heyden (sel)</t>
  </si>
  <si>
    <t>Pepe</t>
  </si>
  <si>
    <t>Pip Bria</t>
  </si>
  <si>
    <t>989396LB</t>
  </si>
  <si>
    <t>Merel Dresschers - van de Beek (sel)</t>
  </si>
  <si>
    <t>923324LW</t>
  </si>
  <si>
    <t>Tanja Wolters (sel)</t>
  </si>
  <si>
    <t>990255ND</t>
  </si>
  <si>
    <t>Zyna Debougnoux (sel)</t>
  </si>
  <si>
    <t>1040400MS</t>
  </si>
  <si>
    <t>Edwin Schutz (sel)</t>
  </si>
  <si>
    <t>Lavanna Vds</t>
  </si>
  <si>
    <t>Laros Killy</t>
  </si>
  <si>
    <t>Nono</t>
  </si>
  <si>
    <t>Mylo S</t>
  </si>
  <si>
    <t>806714DN</t>
  </si>
  <si>
    <t>Britt Nijssen (sel)</t>
  </si>
  <si>
    <t>926152JT</t>
  </si>
  <si>
    <t>Anke Amory - Timmermans (sel)</t>
  </si>
  <si>
    <t>847430KE</t>
  </si>
  <si>
    <t>Nicole Engel (sel)</t>
  </si>
  <si>
    <t>1043974MC</t>
  </si>
  <si>
    <t>Dior</t>
  </si>
  <si>
    <t>Kadanz</t>
  </si>
  <si>
    <t>Minora</t>
  </si>
  <si>
    <t>989647OH</t>
  </si>
  <si>
    <t>1041640MN</t>
  </si>
  <si>
    <t>Esmae Niessen (sel)</t>
  </si>
  <si>
    <t>946145AD</t>
  </si>
  <si>
    <t>848403HD</t>
  </si>
  <si>
    <t>Origon</t>
  </si>
  <si>
    <t>Mr. Jones</t>
  </si>
  <si>
    <t>Athina</t>
  </si>
  <si>
    <t>Hori</t>
  </si>
  <si>
    <t>1029714IN</t>
  </si>
  <si>
    <t>1037426NM</t>
  </si>
  <si>
    <t>Sportvrienden RV</t>
  </si>
  <si>
    <t>Heihof</t>
  </si>
  <si>
    <t>1043968RL</t>
  </si>
  <si>
    <t>1042495DW</t>
  </si>
  <si>
    <t>Vicky Wijnands (sel)</t>
  </si>
  <si>
    <t>1046270FS</t>
  </si>
  <si>
    <t>Lisa Scheenen (sel)</t>
  </si>
  <si>
    <t>1017845CL</t>
  </si>
  <si>
    <t>Emma Lenssen (sel)</t>
  </si>
  <si>
    <t>1046385OL</t>
  </si>
  <si>
    <t>Ralf van der Linden (sel)</t>
  </si>
  <si>
    <t>1041944SJ</t>
  </si>
  <si>
    <t>Lindsay Janssen (sel)</t>
  </si>
  <si>
    <t>Ruby Turfhorst</t>
  </si>
  <si>
    <t>Diaz Z</t>
  </si>
  <si>
    <t>Fudge</t>
  </si>
  <si>
    <t>Covey</t>
  </si>
  <si>
    <t>Oro Verde</t>
  </si>
  <si>
    <t>Sezuro</t>
  </si>
  <si>
    <t>Ruif, RV.</t>
  </si>
  <si>
    <t>1034124DD</t>
  </si>
  <si>
    <t>1046328RH</t>
  </si>
  <si>
    <t>Janiek Hendrikx (sel)</t>
  </si>
  <si>
    <t>963364EB</t>
  </si>
  <si>
    <t>Mariska Berntsen (sel)</t>
  </si>
  <si>
    <t>950746CH</t>
  </si>
  <si>
    <t>Inge Heijnen</t>
  </si>
  <si>
    <t>1019038MB</t>
  </si>
  <si>
    <t>Ilona van Bussel (sel)</t>
  </si>
  <si>
    <t>1019293NB</t>
  </si>
  <si>
    <t>Stephanie van den Broek (sel)</t>
  </si>
  <si>
    <t>1036725RR</t>
  </si>
  <si>
    <t>Kyra Rijnders (sel)</t>
  </si>
  <si>
    <t>Del Piero</t>
  </si>
  <si>
    <t>Rolls Royce</t>
  </si>
  <si>
    <t>Enorm TB Z</t>
  </si>
  <si>
    <t>Captain Klipper Z</t>
  </si>
  <si>
    <t>Medea</t>
  </si>
  <si>
    <t>Nazario F.A.B.</t>
  </si>
  <si>
    <t>Klieveer's Rocky</t>
  </si>
  <si>
    <t>Weert, RV.</t>
  </si>
  <si>
    <t>993580MV</t>
  </si>
  <si>
    <t>1015211OT</t>
  </si>
  <si>
    <t>981354SS</t>
  </si>
  <si>
    <t>Jordy Straatman (sel)</t>
  </si>
  <si>
    <t>990203BD</t>
  </si>
  <si>
    <t>Claudia Dorpmans (sel)</t>
  </si>
  <si>
    <t>1020374OK</t>
  </si>
  <si>
    <t>Fleur Konings (sel)</t>
  </si>
  <si>
    <t>923675MD</t>
  </si>
  <si>
    <t>Monique van Dijck</t>
  </si>
  <si>
    <t>My Inspiration</t>
  </si>
  <si>
    <t>Okey Dokey Sg</t>
  </si>
  <si>
    <t>So Sultan</t>
  </si>
  <si>
    <t>Bon Debut R</t>
  </si>
  <si>
    <t>Olivia'S Justice</t>
  </si>
  <si>
    <t>Marah Br</t>
  </si>
  <si>
    <t>1004886ON</t>
  </si>
  <si>
    <t>969896NW</t>
  </si>
  <si>
    <t>Ines van de Waarenburg (sel)</t>
  </si>
  <si>
    <t>887361KH</t>
  </si>
  <si>
    <t>Zoë Hanssen (sel)</t>
  </si>
  <si>
    <t>671851CJ</t>
  </si>
  <si>
    <t>Nicole Janssen (sel)</t>
  </si>
  <si>
    <t>992154FC</t>
  </si>
  <si>
    <t>Sanne Custers (sel)</t>
  </si>
  <si>
    <t>1046403NM</t>
  </si>
  <si>
    <t>O-Jenny</t>
  </si>
  <si>
    <t>Nice</t>
  </si>
  <si>
    <t>Kashmir</t>
  </si>
  <si>
    <t>Cizette B</t>
  </si>
  <si>
    <t>Fairplay</t>
  </si>
  <si>
    <t>Nabucco</t>
  </si>
  <si>
    <t>Millingruiters, RV.</t>
  </si>
  <si>
    <t>926617LM</t>
  </si>
  <si>
    <t>Anouchka Meuldijk (sel)</t>
  </si>
  <si>
    <t>891703SE</t>
  </si>
  <si>
    <t>Emma van Ekert (sel)</t>
  </si>
  <si>
    <t>1044202OC</t>
  </si>
  <si>
    <t>1030245GH</t>
  </si>
  <si>
    <t>Patty Hanssen (sel)</t>
  </si>
  <si>
    <t>1044801BD</t>
  </si>
  <si>
    <t>946289CR</t>
  </si>
  <si>
    <t>Zoë Richaerts (sel)</t>
  </si>
  <si>
    <t>954905MC</t>
  </si>
  <si>
    <t>Karin Cremers (sel)</t>
  </si>
  <si>
    <t>965377NV</t>
  </si>
  <si>
    <t>Jolanda de Vries (sel)</t>
  </si>
  <si>
    <t>995854PV</t>
  </si>
  <si>
    <t>L 'Unique</t>
  </si>
  <si>
    <t>Sancho Romero</t>
  </si>
  <si>
    <t>Olivia O</t>
  </si>
  <si>
    <t>Belize</t>
  </si>
  <si>
    <t>Carlos</t>
  </si>
  <si>
    <t>Mona P</t>
  </si>
  <si>
    <t>Navar</t>
  </si>
  <si>
    <t>Prince Maury van Ravensbos</t>
  </si>
  <si>
    <t>Heytse, RV.</t>
  </si>
  <si>
    <t>988883NL</t>
  </si>
  <si>
    <t>Sharon Lübkemann (sel)</t>
  </si>
  <si>
    <t>903946ED</t>
  </si>
  <si>
    <t>Rafke Dwars (sel)</t>
  </si>
  <si>
    <t>964389MH</t>
  </si>
  <si>
    <t>994113OS</t>
  </si>
  <si>
    <t>Yardena Schillings (sel)</t>
  </si>
  <si>
    <t>922154BH</t>
  </si>
  <si>
    <t>Helma Cox - Hermans (sel)</t>
  </si>
  <si>
    <t>807574ZH</t>
  </si>
  <si>
    <t>Sonja Maes - Heisler (sel)</t>
  </si>
  <si>
    <t>814044IL</t>
  </si>
  <si>
    <t>Elyanne van der Leeden (sel)</t>
  </si>
  <si>
    <t>one2one's Natchez</t>
  </si>
  <si>
    <t>Extra</t>
  </si>
  <si>
    <t>Manchester</t>
  </si>
  <si>
    <t>Oppertunity</t>
  </si>
  <si>
    <t>Balou</t>
  </si>
  <si>
    <t>Zoey la Belle</t>
  </si>
  <si>
    <t>Iceman</t>
  </si>
  <si>
    <t>Neer, RV. Rijvereniging</t>
  </si>
  <si>
    <t>Maalbroek, RV.</t>
  </si>
  <si>
    <t>922387LS</t>
  </si>
  <si>
    <t>Neske Schreurs</t>
  </si>
  <si>
    <t>952421KH</t>
  </si>
  <si>
    <t>Patty Hanssen</t>
  </si>
  <si>
    <t>838718IG</t>
  </si>
  <si>
    <t>Peter Goertz</t>
  </si>
  <si>
    <t>851267HR</t>
  </si>
  <si>
    <t>Elvira Van Rossum</t>
  </si>
  <si>
    <t>404595WH</t>
  </si>
  <si>
    <t>Sandra Haenen</t>
  </si>
  <si>
    <t>885508JP</t>
  </si>
  <si>
    <t>Anne Pouwels</t>
  </si>
  <si>
    <t>Lanuvio Lvl</t>
  </si>
  <si>
    <t>Kashmira</t>
  </si>
  <si>
    <t>Inferno</t>
  </si>
  <si>
    <t>Heliantha</t>
  </si>
  <si>
    <t>Whynomy</t>
  </si>
  <si>
    <t>Jarona H</t>
  </si>
  <si>
    <t>956327OS</t>
  </si>
  <si>
    <t>Linda Strous</t>
  </si>
  <si>
    <t>Oprah</t>
  </si>
  <si>
    <t>797864CN</t>
  </si>
  <si>
    <t>866968KB</t>
  </si>
  <si>
    <t>Carla Basten</t>
  </si>
  <si>
    <t>Faith</t>
  </si>
  <si>
    <t>Kosmos Black</t>
  </si>
  <si>
    <t>969834CB</t>
  </si>
  <si>
    <t>Amber Billekens</t>
  </si>
  <si>
    <t>Crumble</t>
  </si>
  <si>
    <t>1027905ZK</t>
  </si>
  <si>
    <t>Zoë van Kerkwijk</t>
  </si>
  <si>
    <t>Zena's Zoom</t>
  </si>
  <si>
    <t>1024056KS</t>
  </si>
  <si>
    <t>Kelsey van der Spek</t>
  </si>
  <si>
    <t>Kalina Blue BVL Z</t>
  </si>
  <si>
    <t>1039866JJ</t>
  </si>
  <si>
    <t>Sarah Jongepier</t>
  </si>
  <si>
    <t>Feline</t>
  </si>
  <si>
    <t>Nanda Sieben</t>
  </si>
  <si>
    <t>1017503LS</t>
  </si>
  <si>
    <t>Lianda</t>
  </si>
  <si>
    <t>1000498PL</t>
  </si>
  <si>
    <t>Simone Brito - Lüdke</t>
  </si>
  <si>
    <t>Pandora Negra</t>
  </si>
  <si>
    <t>917313DG</t>
  </si>
  <si>
    <t>Charlotte Lap - Gubbels</t>
  </si>
  <si>
    <t>Donna de Niro</t>
  </si>
  <si>
    <t>Shannon Smeets</t>
  </si>
  <si>
    <t>864321JA</t>
  </si>
  <si>
    <t>Joie De Vivre G.E.P.</t>
  </si>
  <si>
    <t>1032958KC</t>
  </si>
  <si>
    <t>Leontine Coenders</t>
  </si>
  <si>
    <t>Krekwakwoj</t>
  </si>
  <si>
    <t>962076NL</t>
  </si>
  <si>
    <t>Lorie Kuenen</t>
  </si>
  <si>
    <t>Nova</t>
  </si>
  <si>
    <t>Quinn</t>
  </si>
  <si>
    <t>1045830LS</t>
  </si>
  <si>
    <t>1022924OE</t>
  </si>
  <si>
    <t>Saskia Van Es</t>
  </si>
  <si>
    <t>Olivier</t>
  </si>
  <si>
    <t>980077IE</t>
  </si>
  <si>
    <t>Irish Coffee</t>
  </si>
  <si>
    <t>976336FS</t>
  </si>
  <si>
    <t>First Lady DS</t>
  </si>
  <si>
    <t>743456FH</t>
  </si>
  <si>
    <t>Linda Horsmans</t>
  </si>
  <si>
    <t>Figaro</t>
  </si>
  <si>
    <t>984835OB</t>
  </si>
  <si>
    <t>Aniek van den Boogaert</t>
  </si>
  <si>
    <t>Orlando</t>
  </si>
  <si>
    <t>Maalbroek RV</t>
  </si>
  <si>
    <t>Rijdt met Beleid RV</t>
  </si>
  <si>
    <t>Lottum RV</t>
  </si>
  <si>
    <t>Ruif RV</t>
  </si>
  <si>
    <t>Ottersum</t>
  </si>
  <si>
    <t>RV Maasduinen</t>
  </si>
  <si>
    <t>1046899OO</t>
  </si>
  <si>
    <t>Lisa Van Oijen (sel)</t>
  </si>
  <si>
    <t>1017653PB</t>
  </si>
  <si>
    <t>Timo Boogers (sel)</t>
  </si>
  <si>
    <t>1045252UB</t>
  </si>
  <si>
    <t>Sidi in de Braekt (sel)</t>
  </si>
  <si>
    <t>Olaf</t>
  </si>
  <si>
    <t>Philiney M</t>
  </si>
  <si>
    <t>Unity</t>
  </si>
  <si>
    <t>905927IP</t>
  </si>
  <si>
    <t>Caroline Paanakker (sel)</t>
  </si>
  <si>
    <t>1045145RM</t>
  </si>
  <si>
    <t>Mirre Van Meijel (sel)</t>
  </si>
  <si>
    <t>1033233PE</t>
  </si>
  <si>
    <t>Corrie Esmeijer (sel)</t>
  </si>
  <si>
    <t>I K Tarpania</t>
  </si>
  <si>
    <t>Robin Hood</t>
  </si>
  <si>
    <t>Pam Ev</t>
  </si>
  <si>
    <t>Rijdt Met Beleid, RV.</t>
  </si>
  <si>
    <t>914301SV</t>
  </si>
  <si>
    <t>Daphne Verhees (sel)</t>
  </si>
  <si>
    <t>976937OM</t>
  </si>
  <si>
    <t>Britt Mans (sel)</t>
  </si>
  <si>
    <t>Apollo</t>
  </si>
  <si>
    <t>Odilius VD Postberg</t>
  </si>
  <si>
    <t>1002176OS</t>
  </si>
  <si>
    <t>Charlotte Schins (sel)</t>
  </si>
  <si>
    <t>Equine Parks Ozzy</t>
  </si>
  <si>
    <t>Marian Van Bommel (sel)</t>
  </si>
  <si>
    <t>938964MJ</t>
  </si>
  <si>
    <t>Margje Janssen (sel)</t>
  </si>
  <si>
    <t>Mealin</t>
  </si>
  <si>
    <t>960521NB</t>
  </si>
  <si>
    <t>Nettori M</t>
  </si>
  <si>
    <t>1038135TH</t>
  </si>
  <si>
    <t>Loes Hendrix</t>
  </si>
  <si>
    <t>Tidante Z</t>
  </si>
  <si>
    <t>1045030HG</t>
  </si>
  <si>
    <t>Myrthe Gijsbers</t>
  </si>
  <si>
    <t>Harley</t>
  </si>
  <si>
    <t>1039786SH</t>
  </si>
  <si>
    <t>Edith Heldens</t>
  </si>
  <si>
    <t>Stella</t>
  </si>
  <si>
    <t>1043597RD</t>
  </si>
  <si>
    <t>Faith Disseldorp</t>
  </si>
  <si>
    <t>Rhapsody'S Queen</t>
  </si>
  <si>
    <t>RV. Jasmijnruiters</t>
  </si>
  <si>
    <t>RV. Jan Merselo</t>
  </si>
  <si>
    <t>RV. Maasduinen</t>
  </si>
  <si>
    <t>994599LL</t>
  </si>
  <si>
    <t>Astrid Van Leendert</t>
  </si>
  <si>
    <t>Luna</t>
  </si>
  <si>
    <t>992364VL</t>
  </si>
  <si>
    <t>Vancouver</t>
  </si>
  <si>
    <t>1007201BD</t>
  </si>
  <si>
    <t>Suze Douven</t>
  </si>
  <si>
    <t>Bernini</t>
  </si>
  <si>
    <t>929520MS</t>
  </si>
  <si>
    <t>Vienna Spigt</t>
  </si>
  <si>
    <t>My Treasure</t>
  </si>
  <si>
    <t>880864CJ</t>
  </si>
  <si>
    <t>Sylvia Huberts - Janssen</t>
  </si>
  <si>
    <t>Comtessa</t>
  </si>
  <si>
    <t>RV. Eendracht</t>
  </si>
  <si>
    <t>909066IH</t>
  </si>
  <si>
    <t>Larissa Hendriks</t>
  </si>
  <si>
    <t>Inverna Rds</t>
  </si>
  <si>
    <t>957401LR</t>
  </si>
  <si>
    <t>Lollypop</t>
  </si>
  <si>
    <t>958199NB</t>
  </si>
  <si>
    <t>Yanniek Bos</t>
  </si>
  <si>
    <t>Nando</t>
  </si>
  <si>
    <t>Equine Park Hulsberg</t>
  </si>
  <si>
    <t>1046463FH</t>
  </si>
  <si>
    <t>Marly Hilkens (sel)</t>
  </si>
  <si>
    <t>1047960NM</t>
  </si>
  <si>
    <t>1026687MW</t>
  </si>
  <si>
    <t>Jady Wiersma (sel)</t>
  </si>
  <si>
    <t>Fanny DC</t>
  </si>
  <si>
    <t>NOA</t>
  </si>
  <si>
    <t>Massimo Cain</t>
  </si>
  <si>
    <t>1034344RS</t>
  </si>
  <si>
    <t>Manon Spronck (sel)</t>
  </si>
  <si>
    <t>1030099IH</t>
  </si>
  <si>
    <t>Manon Heine (sel)</t>
  </si>
  <si>
    <t>Matine</t>
  </si>
  <si>
    <t>Iphone</t>
  </si>
  <si>
    <t>883024JV</t>
  </si>
  <si>
    <t>Shadee Voncken (sel)</t>
  </si>
  <si>
    <t>968279KD</t>
  </si>
  <si>
    <t>JAdore"</t>
  </si>
  <si>
    <t>Kanjer Van De Keihill</t>
  </si>
  <si>
    <t>1046484NZ</t>
  </si>
  <si>
    <t>Hans Zeyen (sel)</t>
  </si>
  <si>
    <t>Manon Bruls (sel)</t>
  </si>
  <si>
    <t>Pennino's Netal</t>
  </si>
  <si>
    <t>953342KL</t>
  </si>
  <si>
    <t>697254DV</t>
  </si>
  <si>
    <t>Milou Hoeijmakers (sel)</t>
  </si>
  <si>
    <t>Kendale</t>
  </si>
  <si>
    <t>972319CB</t>
  </si>
  <si>
    <t>Cira Beulen (sel)</t>
  </si>
  <si>
    <t>737630EV</t>
  </si>
  <si>
    <t>Peter De Vor (sel)</t>
  </si>
  <si>
    <t>Camiro</t>
  </si>
  <si>
    <t>Ewanda</t>
  </si>
  <si>
    <t>Roode Beek (PPV), RV. De</t>
  </si>
  <si>
    <t>1020104MZ</t>
  </si>
  <si>
    <t>Pennino's Moviestar Ds</t>
  </si>
  <si>
    <t>1037526PF</t>
  </si>
  <si>
    <t>Daantje Frederix</t>
  </si>
  <si>
    <t>1043017RH</t>
  </si>
  <si>
    <t>Eva Leblanc - Hanssen</t>
  </si>
  <si>
    <t>1025162RC</t>
  </si>
  <si>
    <t>Angelique Coenen</t>
  </si>
  <si>
    <t>Pokerface</t>
  </si>
  <si>
    <t>Rulana</t>
  </si>
  <si>
    <t>Rock N Rose-Utopia</t>
  </si>
  <si>
    <t>Horn '75, RV.</t>
  </si>
  <si>
    <t>1047437PC</t>
  </si>
  <si>
    <t>Larissa Coopmans</t>
  </si>
  <si>
    <t>PietaNanca</t>
  </si>
  <si>
    <t>Maas- En Heideruiters, RV.</t>
  </si>
  <si>
    <t>912349LC</t>
  </si>
  <si>
    <t>Christel Custers (sel)</t>
  </si>
  <si>
    <t>1046934ES</t>
  </si>
  <si>
    <t>Ellen Snijkers</t>
  </si>
  <si>
    <t>Zoë Libotte</t>
  </si>
  <si>
    <t>990394NH</t>
  </si>
  <si>
    <t>Manon Huibers</t>
  </si>
  <si>
    <t>1022290JG</t>
  </si>
  <si>
    <t>Arlette Maassen - De Grave (sel)</t>
  </si>
  <si>
    <t>996149HK</t>
  </si>
  <si>
    <t>Sanne Klauwers</t>
  </si>
  <si>
    <t>Lellebel van de Boshei</t>
  </si>
  <si>
    <t>Java VDP</t>
  </si>
  <si>
    <t>Heppie van Winnehof</t>
  </si>
  <si>
    <t>Leveroy, RV.</t>
  </si>
  <si>
    <t>1047266TM</t>
  </si>
  <si>
    <t>Theo Meijs</t>
  </si>
  <si>
    <t>873753LD</t>
  </si>
  <si>
    <t>Maaike Den Dekker</t>
  </si>
  <si>
    <t>Tjitscke van de Morgenzon</t>
  </si>
  <si>
    <t>850064JH</t>
  </si>
  <si>
    <t>Sanne Hecker</t>
  </si>
  <si>
    <t>Jillz</t>
  </si>
  <si>
    <t>909130LJ</t>
  </si>
  <si>
    <t>Nina Jansen</t>
  </si>
  <si>
    <t>BJ`s Lady</t>
  </si>
  <si>
    <t>Selectie</t>
  </si>
  <si>
    <t>Geen sel.</t>
  </si>
  <si>
    <t>Reserve</t>
  </si>
  <si>
    <t>989579OM</t>
  </si>
  <si>
    <t>Kriss den Mulder</t>
  </si>
  <si>
    <t>Odymathika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</si>
</sst>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3" xfId="0" applyNumberFormat="1" applyFont="1" applyFill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3" xfId="0" applyFont="1" applyBorder="1"/>
    <xf numFmtId="0" fontId="1" fillId="0" borderId="3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3" xfId="0" applyBorder="1"/>
    <xf numFmtId="164" fontId="5" fillId="0" borderId="3" xfId="0" applyNumberFormat="1" applyFont="1" applyBorder="1"/>
    <xf numFmtId="164" fontId="5" fillId="0" borderId="3" xfId="0" applyNumberFormat="1" applyFont="1" applyBorder="1" applyAlignment="1">
      <alignment horizontal="center"/>
    </xf>
    <xf numFmtId="0" fontId="0" fillId="0" borderId="1" xfId="0" applyBorder="1"/>
    <xf numFmtId="164" fontId="1" fillId="0" borderId="6" xfId="0" applyNumberFormat="1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/>
    </xf>
    <xf numFmtId="0" fontId="5" fillId="0" borderId="0" xfId="0" applyFont="1"/>
    <xf numFmtId="164" fontId="5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0" fontId="0" fillId="0" borderId="5" xfId="0" applyBorder="1"/>
    <xf numFmtId="164" fontId="1" fillId="0" borderId="5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0" fillId="0" borderId="6" xfId="0" applyBorder="1"/>
    <xf numFmtId="164" fontId="5" fillId="0" borderId="0" xfId="0" applyNumberFormat="1" applyFont="1" applyAlignment="1">
      <alignment horizontal="center"/>
    </xf>
    <xf numFmtId="164" fontId="5" fillId="0" borderId="4" xfId="0" applyNumberFormat="1" applyFont="1" applyBorder="1"/>
    <xf numFmtId="164" fontId="1" fillId="0" borderId="4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6" borderId="3" xfId="0" applyFont="1" applyFill="1" applyBorder="1"/>
    <xf numFmtId="0" fontId="5" fillId="3" borderId="3" xfId="0" applyFont="1" applyFill="1" applyBorder="1"/>
    <xf numFmtId="0" fontId="5" fillId="3" borderId="1" xfId="0" applyFont="1" applyFill="1" applyBorder="1"/>
    <xf numFmtId="0" fontId="5" fillId="7" borderId="1" xfId="0" applyFont="1" applyFill="1" applyBorder="1"/>
    <xf numFmtId="0" fontId="5" fillId="6" borderId="1" xfId="0" applyFont="1" applyFill="1" applyBorder="1"/>
    <xf numFmtId="0" fontId="7" fillId="0" borderId="3" xfId="0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83"/>
  <sheetViews>
    <sheetView showGridLines="0" zoomScale="102" zoomScaleNormal="98" workbookViewId="0">
      <selection activeCell="A2" sqref="A2:XFD48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6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44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8" t="s">
        <v>1277</v>
      </c>
      <c r="B2" s="13" t="e" cm="1">
        <f t="array" ref="B2">SUM(LARGE(H2:AA2,{1,2,3,4}))</f>
        <v>#NUM!</v>
      </c>
      <c r="C2" s="41" cm="1">
        <f t="array" ref="C2">SUM(LARGE(H2:AA2,{1,2,3}))</f>
        <v>219.66633333333334</v>
      </c>
      <c r="D2" s="37" t="s">
        <v>638</v>
      </c>
      <c r="E2" s="37" t="s">
        <v>639</v>
      </c>
      <c r="F2" s="37" t="s">
        <v>666</v>
      </c>
      <c r="G2" s="40" t="s">
        <v>676</v>
      </c>
      <c r="I2" s="18"/>
      <c r="K2" s="13">
        <v>73.332999999999998</v>
      </c>
      <c r="M2" s="13">
        <f>213.5/300*100</f>
        <v>71.166666666666671</v>
      </c>
      <c r="P2" s="13">
        <f>225.5/300*100</f>
        <v>75.166666666666671</v>
      </c>
      <c r="T2" s="18"/>
      <c r="U2" s="34"/>
      <c r="V2" s="34"/>
    </row>
    <row r="3" spans="1:42" x14ac:dyDescent="0.25">
      <c r="A3" s="58" t="s">
        <v>1277</v>
      </c>
      <c r="B3" s="13" cm="1">
        <f t="array" ref="B3">SUM(LARGE(H3:AA3,{1,2,3,4}))</f>
        <v>280.99633333333333</v>
      </c>
      <c r="C3" s="41" cm="1">
        <f t="array" ref="C3">SUM(LARGE(H3:AA3,{1,2,3}))</f>
        <v>214.16299999999998</v>
      </c>
      <c r="D3" s="37" t="s">
        <v>16</v>
      </c>
      <c r="E3" s="26" t="s">
        <v>17</v>
      </c>
      <c r="F3" s="26" t="s">
        <v>22</v>
      </c>
      <c r="G3" s="5" t="s">
        <v>25</v>
      </c>
      <c r="H3" s="18">
        <v>73.5</v>
      </c>
      <c r="I3" s="18">
        <v>57.167000000000002</v>
      </c>
      <c r="L3" s="13">
        <v>62.33</v>
      </c>
      <c r="N3" s="13">
        <f>200.5/300*100</f>
        <v>66.833333333333329</v>
      </c>
      <c r="Q3" s="13">
        <v>71.33</v>
      </c>
      <c r="S3" s="13">
        <v>69.332999999999998</v>
      </c>
      <c r="T3" s="18"/>
      <c r="U3" s="34"/>
      <c r="V3" s="34"/>
    </row>
    <row r="4" spans="1:42" x14ac:dyDescent="0.25">
      <c r="A4" s="58" t="s">
        <v>1277</v>
      </c>
      <c r="B4" s="13" cm="1">
        <f t="array" ref="B4">SUM(LARGE(H4:AA4,{1,2,3,4}))</f>
        <v>280.00033333333334</v>
      </c>
      <c r="C4" s="41" cm="1">
        <f t="array" ref="C4">SUM(LARGE(H4:AA4,{1,2,3}))</f>
        <v>211.83333333333334</v>
      </c>
      <c r="D4" s="37" t="s">
        <v>418</v>
      </c>
      <c r="E4" s="37" t="s">
        <v>419</v>
      </c>
      <c r="F4" s="37" t="s">
        <v>436</v>
      </c>
      <c r="G4" s="40" t="s">
        <v>444</v>
      </c>
      <c r="I4" s="18"/>
      <c r="J4" s="13">
        <v>63.332999999999998</v>
      </c>
      <c r="K4" s="13">
        <v>69</v>
      </c>
      <c r="O4" s="13">
        <v>68.167000000000002</v>
      </c>
      <c r="P4" s="13">
        <f>207.5/300*100</f>
        <v>69.166666666666671</v>
      </c>
      <c r="R4" s="13">
        <f>221/300*100</f>
        <v>73.666666666666671</v>
      </c>
    </row>
    <row r="5" spans="1:42" x14ac:dyDescent="0.25">
      <c r="A5" s="58" t="s">
        <v>1277</v>
      </c>
      <c r="B5" s="13" cm="1">
        <f t="array" ref="B5">SUM(LARGE(H5:AA5,{1,2,3,4}))</f>
        <v>277.66666666666669</v>
      </c>
      <c r="C5" s="41" cm="1">
        <f t="array" ref="C5">SUM(LARGE(H5:AA5,{1,2,3}))</f>
        <v>209.33366666666669</v>
      </c>
      <c r="D5" s="37" t="s">
        <v>270</v>
      </c>
      <c r="E5" s="37" t="s">
        <v>625</v>
      </c>
      <c r="F5" s="37" t="s">
        <v>279</v>
      </c>
      <c r="G5" s="40" t="s">
        <v>675</v>
      </c>
      <c r="I5" s="18">
        <v>68.667000000000002</v>
      </c>
      <c r="K5" s="13">
        <v>68.332999999999998</v>
      </c>
      <c r="M5" s="13">
        <f>211.5/300*100</f>
        <v>70.5</v>
      </c>
      <c r="R5" s="13">
        <f>210.5/300*100</f>
        <v>70.166666666666671</v>
      </c>
    </row>
    <row r="6" spans="1:42" x14ac:dyDescent="0.25">
      <c r="A6" s="58" t="s">
        <v>1277</v>
      </c>
      <c r="B6" s="13" t="e" cm="1">
        <f t="array" ref="B6">SUM(LARGE(H6:AA6,{1,2,3,4}))</f>
        <v>#NUM!</v>
      </c>
      <c r="C6" s="41" cm="1">
        <f t="array" ref="C6">SUM(LARGE(H6:AA6,{1,2,3}))</f>
        <v>209.00033333333334</v>
      </c>
      <c r="D6" s="37" t="s">
        <v>652</v>
      </c>
      <c r="E6" s="37" t="s">
        <v>653</v>
      </c>
      <c r="F6" s="37" t="s">
        <v>672</v>
      </c>
      <c r="G6" s="40" t="s">
        <v>674</v>
      </c>
      <c r="I6" s="18"/>
      <c r="K6" s="13">
        <v>69.667000000000002</v>
      </c>
      <c r="M6" s="13">
        <f>217.5/300*100</f>
        <v>72.5</v>
      </c>
      <c r="R6" s="13">
        <f>200.5/300*100</f>
        <v>66.833333333333329</v>
      </c>
    </row>
    <row r="7" spans="1:42" x14ac:dyDescent="0.25">
      <c r="A7" s="58" t="s">
        <v>1277</v>
      </c>
      <c r="B7" s="13" t="e" cm="1">
        <f t="array" ref="B7">SUM(LARGE(H7:AA7,{1,2,3,4}))</f>
        <v>#NUM!</v>
      </c>
      <c r="C7" s="41" cm="1">
        <f t="array" ref="C7">SUM(LARGE(H7:AA7,{1,2,3}))</f>
        <v>206.66666666666669</v>
      </c>
      <c r="D7" s="37" t="s">
        <v>416</v>
      </c>
      <c r="E7" s="37" t="s">
        <v>417</v>
      </c>
      <c r="F7" s="37" t="s">
        <v>435</v>
      </c>
      <c r="G7" s="40" t="s">
        <v>443</v>
      </c>
      <c r="I7" s="18"/>
      <c r="J7" s="13">
        <v>65.5</v>
      </c>
      <c r="K7" s="18"/>
      <c r="L7" s="18"/>
      <c r="M7" s="13">
        <f>207/300*100</f>
        <v>69</v>
      </c>
      <c r="N7" s="18"/>
      <c r="P7" s="13">
        <f>216.5/300*100</f>
        <v>72.166666666666671</v>
      </c>
      <c r="Q7" s="18"/>
      <c r="R7" s="18"/>
      <c r="S7" s="18"/>
      <c r="T7" s="18"/>
    </row>
    <row r="8" spans="1:42" x14ac:dyDescent="0.25">
      <c r="A8" s="58" t="s">
        <v>1277</v>
      </c>
      <c r="B8" s="13" t="e" cm="1">
        <f t="array" ref="B8">SUM(LARGE(I8:AA8,{1,2,3,4}))</f>
        <v>#NUM!</v>
      </c>
      <c r="C8" s="41" cm="1">
        <f t="array" ref="C8">SUM(LARGE(H8:AA8,{1,2,3}))</f>
        <v>206.33333333333331</v>
      </c>
      <c r="D8" s="40" t="s">
        <v>269</v>
      </c>
      <c r="E8" s="37" t="s">
        <v>260</v>
      </c>
      <c r="F8" s="37" t="s">
        <v>278</v>
      </c>
      <c r="G8" s="37"/>
      <c r="I8" s="18">
        <v>69.5</v>
      </c>
      <c r="M8" s="13">
        <f>206.5/300*100</f>
        <v>68.833333333333329</v>
      </c>
      <c r="P8" s="13">
        <f>204/300*100</f>
        <v>68</v>
      </c>
    </row>
    <row r="9" spans="1:42" x14ac:dyDescent="0.25">
      <c r="A9" s="58" t="s">
        <v>1277</v>
      </c>
      <c r="B9" s="13" cm="1">
        <f t="array" ref="B9">SUM(LARGE(H9:AA9,{1,2,3,4}))</f>
        <v>271.33333333333331</v>
      </c>
      <c r="C9" s="41" cm="1">
        <f t="array" ref="C9">SUM(LARGE(H9:AA9,{1,2,3}))</f>
        <v>205.83333333333331</v>
      </c>
      <c r="D9" s="40" t="s">
        <v>35</v>
      </c>
      <c r="E9" s="37" t="s">
        <v>36</v>
      </c>
      <c r="F9" s="37" t="s">
        <v>39</v>
      </c>
      <c r="G9" s="37" t="s">
        <v>41</v>
      </c>
      <c r="H9" s="18">
        <v>65.5</v>
      </c>
      <c r="I9" s="18"/>
      <c r="J9" s="13">
        <v>65.167000000000002</v>
      </c>
      <c r="K9" s="13">
        <v>64.5</v>
      </c>
      <c r="M9" s="13">
        <f>202/300*100</f>
        <v>67.333333333333329</v>
      </c>
      <c r="N9" s="18"/>
      <c r="P9" s="13">
        <f>217.5/300*100</f>
        <v>72.5</v>
      </c>
      <c r="Q9" s="18"/>
      <c r="R9" s="13">
        <f>198/300*100</f>
        <v>66</v>
      </c>
      <c r="S9" s="18"/>
    </row>
    <row r="10" spans="1:42" x14ac:dyDescent="0.25">
      <c r="A10" s="58" t="s">
        <v>1277</v>
      </c>
      <c r="B10" s="13"/>
      <c r="C10" s="41" cm="1">
        <f t="array" ref="C10">SUM(LARGE(H10:AA10,{1,2,3}))</f>
        <v>205.49633333333335</v>
      </c>
      <c r="D10" s="40" t="s">
        <v>1077</v>
      </c>
      <c r="E10" s="37" t="s">
        <v>1078</v>
      </c>
      <c r="F10" s="37" t="s">
        <v>1079</v>
      </c>
      <c r="G10" s="37" t="s">
        <v>25</v>
      </c>
      <c r="I10" s="18"/>
      <c r="O10" s="13">
        <v>65.832999999999998</v>
      </c>
      <c r="P10" s="13">
        <f>212.5/300*100</f>
        <v>70.833333333333343</v>
      </c>
      <c r="Q10" s="13">
        <v>68.83</v>
      </c>
    </row>
    <row r="11" spans="1:42" x14ac:dyDescent="0.25">
      <c r="A11" s="58" t="s">
        <v>1277</v>
      </c>
      <c r="B11" s="13" cm="1">
        <f t="array" ref="B11">SUM(LARGE(H11:AA11,{1,2,3,4}))</f>
        <v>263.33299999999997</v>
      </c>
      <c r="C11" s="41" cm="1">
        <f t="array" ref="C11">SUM(LARGE(H11:AA11,{1,2,3}))</f>
        <v>200.833</v>
      </c>
      <c r="D11" s="40" t="s">
        <v>408</v>
      </c>
      <c r="E11" s="37" t="s">
        <v>409</v>
      </c>
      <c r="F11" s="37" t="s">
        <v>431</v>
      </c>
      <c r="G11" s="37" t="s">
        <v>161</v>
      </c>
      <c r="I11" s="18"/>
      <c r="J11" s="13">
        <v>63</v>
      </c>
      <c r="K11" s="18"/>
      <c r="L11" s="18"/>
      <c r="M11" s="13">
        <f>204/300*100</f>
        <v>68</v>
      </c>
      <c r="N11" s="36"/>
      <c r="O11" s="13">
        <v>69.832999999999998</v>
      </c>
      <c r="P11" s="18"/>
      <c r="Q11" s="18"/>
      <c r="R11" s="18"/>
      <c r="S11" s="13">
        <v>62.5</v>
      </c>
    </row>
    <row r="12" spans="1:42" x14ac:dyDescent="0.25">
      <c r="A12" s="58" t="s">
        <v>1277</v>
      </c>
      <c r="B12" s="13" cm="1">
        <f t="array" ref="B12">SUM(LARGE(H12:AA12,{1,2,3,4}))</f>
        <v>266.00033333333334</v>
      </c>
      <c r="C12" s="41" cm="1">
        <f t="array" ref="C12">SUM(LARGE(H12:AA12,{1,2,3}))</f>
        <v>200.667</v>
      </c>
      <c r="D12" s="40" t="s">
        <v>642</v>
      </c>
      <c r="E12" s="37" t="s">
        <v>643</v>
      </c>
      <c r="F12" s="37" t="s">
        <v>667</v>
      </c>
      <c r="G12" s="37" t="s">
        <v>34</v>
      </c>
      <c r="I12" s="18"/>
      <c r="K12" s="13">
        <v>67</v>
      </c>
      <c r="L12" s="36"/>
      <c r="M12" s="13">
        <f>201/300*100</f>
        <v>67</v>
      </c>
      <c r="N12" s="36"/>
      <c r="O12" s="13">
        <v>66.667000000000002</v>
      </c>
      <c r="P12" s="36"/>
      <c r="Q12" s="36"/>
      <c r="R12" s="13">
        <f>196/300*100</f>
        <v>65.333333333333329</v>
      </c>
      <c r="S12" s="36"/>
      <c r="W12" s="15"/>
      <c r="X12" s="16"/>
      <c r="Y12" s="16"/>
      <c r="Z12" s="12"/>
      <c r="AA12" s="6"/>
      <c r="AB12" s="6"/>
      <c r="AC12" s="6"/>
      <c r="AD12" s="6"/>
      <c r="AE12" s="6"/>
      <c r="AF12" s="10"/>
      <c r="AG12" s="10"/>
    </row>
    <row r="13" spans="1:42" x14ac:dyDescent="0.25">
      <c r="A13" s="58" t="s">
        <v>1277</v>
      </c>
      <c r="B13" s="13" cm="1">
        <f t="array" ref="B13">SUM(LARGE(H13:AA13,{1,2,3,4}))</f>
        <v>263.66633333333334</v>
      </c>
      <c r="C13" s="41" cm="1">
        <f t="array" ref="C13">SUM(LARGE(H13:AA13,{1,2,3}))</f>
        <v>200.66633333333331</v>
      </c>
      <c r="D13" s="40" t="s">
        <v>406</v>
      </c>
      <c r="E13" s="37" t="s">
        <v>407</v>
      </c>
      <c r="F13" s="37" t="s">
        <v>430</v>
      </c>
      <c r="G13" s="37" t="s">
        <v>189</v>
      </c>
      <c r="I13" s="18"/>
      <c r="J13" s="13">
        <v>63</v>
      </c>
      <c r="K13" s="13">
        <v>61.332999999999998</v>
      </c>
      <c r="M13" s="13">
        <f>200/300*100</f>
        <v>66.666666666666657</v>
      </c>
      <c r="O13" s="13">
        <v>65.832999999999998</v>
      </c>
      <c r="R13" s="13">
        <f>204.5/300*100</f>
        <v>68.166666666666657</v>
      </c>
      <c r="W13" s="13"/>
    </row>
    <row r="14" spans="1:42" x14ac:dyDescent="0.25">
      <c r="A14" s="58" t="s">
        <v>1277</v>
      </c>
      <c r="B14" s="13" t="e" cm="1">
        <f t="array" ref="B14">SUM(LARGE(H14:AA14,{1,2,3,4}))</f>
        <v>#NUM!</v>
      </c>
      <c r="C14" s="41" cm="1">
        <f t="array" ref="C14">SUM(LARGE(H14:AA14,{1,2,3}))</f>
        <v>200.33366666666666</v>
      </c>
      <c r="D14" s="40" t="s">
        <v>646</v>
      </c>
      <c r="E14" s="37" t="s">
        <v>647</v>
      </c>
      <c r="F14" s="37" t="s">
        <v>669</v>
      </c>
      <c r="G14" s="37" t="s">
        <v>189</v>
      </c>
      <c r="I14" s="18"/>
      <c r="K14" s="13">
        <v>64.167000000000002</v>
      </c>
      <c r="M14" s="13">
        <f>197/300*100</f>
        <v>65.666666666666657</v>
      </c>
      <c r="N14" s="18"/>
      <c r="P14" s="13">
        <f>211.5/300*100</f>
        <v>70.5</v>
      </c>
      <c r="Q14" s="18"/>
      <c r="R14" s="18"/>
      <c r="S14" s="18"/>
    </row>
    <row r="15" spans="1:42" x14ac:dyDescent="0.25">
      <c r="A15" s="58" t="s">
        <v>1277</v>
      </c>
      <c r="B15" s="13" cm="1">
        <f t="array" ref="B15">SUM(LARGE(H15:AA15,{1,2,3,4}))</f>
        <v>262.16766666666666</v>
      </c>
      <c r="C15" s="41" cm="1">
        <f t="array" ref="C15">SUM(LARGE(H15:AA15,{1,2,3}))</f>
        <v>199.50066666666666</v>
      </c>
      <c r="D15" s="40" t="s">
        <v>422</v>
      </c>
      <c r="E15" s="37" t="s">
        <v>423</v>
      </c>
      <c r="F15" s="37" t="s">
        <v>438</v>
      </c>
      <c r="G15" s="37" t="s">
        <v>445</v>
      </c>
      <c r="I15" s="18"/>
      <c r="J15" s="13">
        <v>67.167000000000002</v>
      </c>
      <c r="K15" s="13">
        <v>66.667000000000002</v>
      </c>
      <c r="M15" s="36"/>
      <c r="N15" s="36"/>
      <c r="R15" s="13">
        <f>197/300*100</f>
        <v>65.666666666666657</v>
      </c>
      <c r="S15" s="13">
        <v>62.667000000000002</v>
      </c>
    </row>
    <row r="16" spans="1:42" x14ac:dyDescent="0.25">
      <c r="A16" s="58" t="s">
        <v>1277</v>
      </c>
      <c r="B16" s="13" cm="1">
        <f t="array" ref="B16">SUM(LARGE(H16:AA16,{1,2,3,4}))</f>
        <v>262.83333333333337</v>
      </c>
      <c r="C16" s="41" cm="1">
        <f t="array" ref="C16">SUM(LARGE(H16:AA16,{1,2,3}))</f>
        <v>199.50033333333334</v>
      </c>
      <c r="D16" s="40" t="s">
        <v>274</v>
      </c>
      <c r="E16" s="37" t="s">
        <v>265</v>
      </c>
      <c r="F16" s="37" t="s">
        <v>283</v>
      </c>
      <c r="G16" s="37" t="s">
        <v>441</v>
      </c>
      <c r="I16" s="18">
        <v>63.332999999999998</v>
      </c>
      <c r="J16" s="13">
        <v>64.5</v>
      </c>
      <c r="K16" s="13">
        <v>61.332999999999998</v>
      </c>
      <c r="N16" s="36"/>
      <c r="O16" s="13">
        <v>68.667000000000002</v>
      </c>
      <c r="R16" s="13">
        <f>199/300*100</f>
        <v>66.333333333333329</v>
      </c>
      <c r="U16" s="35"/>
      <c r="V16" s="35"/>
    </row>
    <row r="17" spans="1:33" x14ac:dyDescent="0.25">
      <c r="A17" s="58" t="s">
        <v>1277</v>
      </c>
      <c r="B17" s="13" t="e" cm="1">
        <f t="array" ref="B17">SUM(LARGE(H17:AA17,{1,2,3,4}))</f>
        <v>#NUM!</v>
      </c>
      <c r="C17" s="41" cm="1">
        <f t="array" ref="C17">SUM(LARGE(H17:AA17,{1,2,3}))</f>
        <v>199.5</v>
      </c>
      <c r="D17" s="40" t="s">
        <v>933</v>
      </c>
      <c r="E17" s="37" t="s">
        <v>17</v>
      </c>
      <c r="F17" s="37" t="s">
        <v>944</v>
      </c>
      <c r="G17" s="37" t="s">
        <v>25</v>
      </c>
      <c r="I17" s="18"/>
      <c r="N17" s="13">
        <f>191/300*100</f>
        <v>63.666666666666671</v>
      </c>
      <c r="O17" s="13">
        <v>73.5</v>
      </c>
      <c r="R17" s="13">
        <f>187/300*100</f>
        <v>62.333333333333329</v>
      </c>
      <c r="U17" s="35"/>
      <c r="V17" s="35"/>
    </row>
    <row r="18" spans="1:33" x14ac:dyDescent="0.25">
      <c r="A18" s="58" t="s">
        <v>1277</v>
      </c>
      <c r="B18" s="13" cm="1">
        <f t="array" ref="B18">SUM(LARGE(H18:AA18,{1,2,3,4}))</f>
        <v>263.66966666666667</v>
      </c>
      <c r="C18" s="41" cm="1">
        <f t="array" ref="C18">SUM(LARGE(H18:AA18,{1,2,3}))</f>
        <v>199.16966666666664</v>
      </c>
      <c r="D18" s="40" t="s">
        <v>37</v>
      </c>
      <c r="E18" s="37" t="s">
        <v>38</v>
      </c>
      <c r="F18" s="37" t="s">
        <v>40</v>
      </c>
      <c r="G18" s="37" t="s">
        <v>42</v>
      </c>
      <c r="H18" s="18">
        <v>67.832999999999998</v>
      </c>
      <c r="I18" s="18">
        <v>64.5</v>
      </c>
      <c r="L18" s="13">
        <v>65.67</v>
      </c>
      <c r="N18" s="13">
        <f>182.5/300*100</f>
        <v>60.833333333333329</v>
      </c>
      <c r="P18" s="13">
        <f>197/300*100</f>
        <v>65.666666666666657</v>
      </c>
      <c r="S18" s="13">
        <v>61.167000000000002</v>
      </c>
    </row>
    <row r="19" spans="1:33" x14ac:dyDescent="0.25">
      <c r="A19" s="62" t="s">
        <v>1277</v>
      </c>
      <c r="B19" s="13" t="e" cm="1">
        <f t="array" ref="B19">SUM(LARGE(H19:AA19,{1,2,3,4}))</f>
        <v>#NUM!</v>
      </c>
      <c r="C19" s="41" cm="1">
        <f t="array" ref="C19">SUM(LARGE(H19:AA19,{1,2,3}))</f>
        <v>198.99966666666666</v>
      </c>
      <c r="D19" s="40" t="s">
        <v>424</v>
      </c>
      <c r="E19" s="37" t="s">
        <v>425</v>
      </c>
      <c r="F19" s="37" t="s">
        <v>439</v>
      </c>
      <c r="G19" s="37" t="s">
        <v>446</v>
      </c>
      <c r="I19" s="18"/>
      <c r="J19" s="13">
        <v>64.832999999999998</v>
      </c>
      <c r="K19" s="13">
        <v>66.5</v>
      </c>
      <c r="M19" s="13">
        <f>203/300*100</f>
        <v>67.666666666666657</v>
      </c>
    </row>
    <row r="20" spans="1:33" x14ac:dyDescent="0.25">
      <c r="A20" s="62" t="s">
        <v>1277</v>
      </c>
      <c r="B20" s="13" cm="1">
        <f t="array" ref="B20">SUM(LARGE(I20:AA20,{1,2,3,4}))</f>
        <v>259.16633333333334</v>
      </c>
      <c r="C20" s="41" cm="1">
        <f t="array" ref="C20">SUM(LARGE(H20:AA20,{1,2,3}))</f>
        <v>198.833</v>
      </c>
      <c r="D20" s="40" t="s">
        <v>271</v>
      </c>
      <c r="E20" s="37" t="s">
        <v>262</v>
      </c>
      <c r="F20" s="37" t="s">
        <v>280</v>
      </c>
      <c r="G20" s="37" t="s">
        <v>160</v>
      </c>
      <c r="I20" s="18">
        <v>65.832999999999998</v>
      </c>
      <c r="K20" s="13">
        <v>67.167000000000002</v>
      </c>
      <c r="N20" s="13">
        <f>181/300*100</f>
        <v>60.333333333333336</v>
      </c>
      <c r="O20" s="13">
        <v>65.832999999999998</v>
      </c>
    </row>
    <row r="21" spans="1:33" x14ac:dyDescent="0.25">
      <c r="A21" s="62" t="s">
        <v>1277</v>
      </c>
      <c r="B21" s="13"/>
      <c r="C21" s="41" cm="1">
        <f t="array" ref="C21">SUM(LARGE(H21:AA21,{1,2,3}))</f>
        <v>198.33333333333331</v>
      </c>
      <c r="D21" s="40" t="s">
        <v>942</v>
      </c>
      <c r="E21" s="37" t="s">
        <v>943</v>
      </c>
      <c r="F21" s="37" t="s">
        <v>949</v>
      </c>
      <c r="G21" s="37" t="s">
        <v>189</v>
      </c>
      <c r="I21" s="18"/>
      <c r="N21" s="13">
        <f>187.5/300*100</f>
        <v>62.5</v>
      </c>
      <c r="R21" s="13">
        <f>203.5/300*100</f>
        <v>67.833333333333329</v>
      </c>
      <c r="S21" s="13">
        <v>68</v>
      </c>
    </row>
    <row r="22" spans="1:33" x14ac:dyDescent="0.25">
      <c r="A22" s="62" t="s">
        <v>1277</v>
      </c>
      <c r="C22" s="41" cm="1">
        <f t="array" ref="C22">SUM(LARGE(H22:AA22,{1,2,3}))</f>
        <v>198.16333333333336</v>
      </c>
      <c r="D22" s="40" t="s">
        <v>1130</v>
      </c>
      <c r="E22" s="37" t="s">
        <v>1131</v>
      </c>
      <c r="F22" s="37" t="s">
        <v>1135</v>
      </c>
      <c r="G22" s="37" t="s">
        <v>193</v>
      </c>
      <c r="I22" s="18"/>
      <c r="P22" s="13">
        <f>189.5/300*100</f>
        <v>63.166666666666671</v>
      </c>
      <c r="Q22" s="13">
        <v>67.33</v>
      </c>
      <c r="R22" s="13">
        <f>203/300*100</f>
        <v>67.666666666666657</v>
      </c>
      <c r="S22" s="13">
        <v>60.332999999999998</v>
      </c>
    </row>
    <row r="23" spans="1:33" x14ac:dyDescent="0.25">
      <c r="A23" s="62" t="s">
        <v>1277</v>
      </c>
      <c r="B23" s="13" t="e" cm="1">
        <f t="array" ref="B23">SUM(LARGE(H23:AA23,{1,2,3,4}))</f>
        <v>#NUM!</v>
      </c>
      <c r="C23" s="41" cm="1">
        <f t="array" ref="C23">SUM(LARGE(H23:AA23,{1,2,3}))</f>
        <v>196.33633333333333</v>
      </c>
      <c r="D23" s="40" t="s">
        <v>754</v>
      </c>
      <c r="E23" s="37" t="s">
        <v>755</v>
      </c>
      <c r="F23" s="37" t="s">
        <v>756</v>
      </c>
      <c r="G23" s="37" t="s">
        <v>780</v>
      </c>
      <c r="I23" s="18"/>
      <c r="L23" s="13">
        <v>65.67</v>
      </c>
      <c r="M23" s="36"/>
      <c r="N23" s="36"/>
      <c r="P23" s="13">
        <f>199/300*100</f>
        <v>66.333333333333329</v>
      </c>
      <c r="S23" s="13">
        <v>64.332999999999998</v>
      </c>
    </row>
    <row r="24" spans="1:33" x14ac:dyDescent="0.25">
      <c r="A24" s="62" t="s">
        <v>1277</v>
      </c>
      <c r="B24" s="13" cm="1">
        <f t="array" ref="B24">SUM(LARGE(H24:AA24,{1,2,3,4}))</f>
        <v>258.16700000000003</v>
      </c>
      <c r="C24" s="41" cm="1">
        <f t="array" ref="C24">SUM(LARGE(H24:AA24,{1,2,3}))</f>
        <v>195.83700000000002</v>
      </c>
      <c r="D24" s="40" t="s">
        <v>763</v>
      </c>
      <c r="E24" s="37" t="s">
        <v>764</v>
      </c>
      <c r="F24" s="37" t="s">
        <v>765</v>
      </c>
      <c r="G24" s="37" t="s">
        <v>785</v>
      </c>
      <c r="I24" s="18"/>
      <c r="L24" s="13">
        <v>62.33</v>
      </c>
      <c r="M24" s="36"/>
      <c r="N24" s="36"/>
      <c r="O24" s="13">
        <v>63.167000000000002</v>
      </c>
      <c r="P24" s="13">
        <f>156/300*100</f>
        <v>52</v>
      </c>
      <c r="Q24" s="13">
        <v>66.67</v>
      </c>
      <c r="S24" s="13">
        <v>66</v>
      </c>
    </row>
    <row r="25" spans="1:33" x14ac:dyDescent="0.25">
      <c r="A25" s="62" t="s">
        <v>1277</v>
      </c>
      <c r="B25" s="22" cm="1">
        <f t="array" ref="B25">SUM(LARGE(H25:AA25,{1,2,3,4}))</f>
        <v>258.99599999999998</v>
      </c>
      <c r="C25" s="41" cm="1">
        <f t="array" ref="C25">SUM(LARGE(H25:AA25,{1,2,3}))</f>
        <v>195.66299999999998</v>
      </c>
      <c r="D25" s="37" t="s">
        <v>420</v>
      </c>
      <c r="E25" s="37" t="s">
        <v>421</v>
      </c>
      <c r="F25" s="37" t="s">
        <v>437</v>
      </c>
      <c r="G25" s="40" t="s">
        <v>190</v>
      </c>
      <c r="I25" s="18"/>
      <c r="J25" s="13">
        <v>63.832999999999998</v>
      </c>
      <c r="L25" s="13">
        <v>67.33</v>
      </c>
      <c r="M25" s="36"/>
      <c r="N25" s="13">
        <f>193.5/300*100</f>
        <v>64.5</v>
      </c>
      <c r="R25" s="22"/>
      <c r="S25" s="13">
        <v>63.332999999999998</v>
      </c>
    </row>
    <row r="26" spans="1:33" x14ac:dyDescent="0.25">
      <c r="A26" s="63" t="s">
        <v>1279</v>
      </c>
      <c r="B26" s="22" cm="1">
        <f t="array" ref="B26">SUM(LARGE(H26:AA26,{1,2,3,4}))</f>
        <v>254.16666666666669</v>
      </c>
      <c r="C26" s="41" cm="1">
        <f t="array" ref="C26">SUM(LARGE(H26:AA26,{1,2,3}))</f>
        <v>193.33333333333334</v>
      </c>
      <c r="D26" s="37" t="s">
        <v>628</v>
      </c>
      <c r="E26" s="37" t="s">
        <v>629</v>
      </c>
      <c r="F26" s="37" t="s">
        <v>661</v>
      </c>
      <c r="G26" t="s">
        <v>444</v>
      </c>
      <c r="I26" s="18"/>
      <c r="K26" s="13">
        <v>58.832999999999998</v>
      </c>
      <c r="M26" s="36"/>
      <c r="N26" s="36"/>
      <c r="O26" s="13">
        <v>63.667000000000002</v>
      </c>
      <c r="P26" s="13">
        <f>200.5/300*100</f>
        <v>66.833333333333329</v>
      </c>
      <c r="R26" s="22">
        <f>182.5/300*100</f>
        <v>60.833333333333329</v>
      </c>
      <c r="S26" s="13">
        <v>62.832999999999998</v>
      </c>
    </row>
    <row r="27" spans="1:33" x14ac:dyDescent="0.25">
      <c r="A27" s="63" t="s">
        <v>1279</v>
      </c>
      <c r="B27" s="22" cm="1">
        <f t="array" ref="B27">SUM(LARGE(I27:AA27,{1,2,3,4}))</f>
        <v>253.666</v>
      </c>
      <c r="C27" s="41" cm="1">
        <f t="array" ref="C27">SUM(LARGE(H27:AA27,{1,2,3}))</f>
        <v>192.83266666666668</v>
      </c>
      <c r="D27" s="37" t="s">
        <v>273</v>
      </c>
      <c r="E27" s="37" t="s">
        <v>264</v>
      </c>
      <c r="F27" s="37" t="s">
        <v>282</v>
      </c>
      <c r="G27" s="40" t="s">
        <v>45</v>
      </c>
      <c r="I27" s="18">
        <v>64.832999999999998</v>
      </c>
      <c r="J27" s="18"/>
      <c r="L27" s="18"/>
      <c r="M27" s="36"/>
      <c r="N27" s="13">
        <f>188/300*100</f>
        <v>62.666666666666671</v>
      </c>
      <c r="P27" s="13">
        <f>182.5/300*100</f>
        <v>60.833333333333329</v>
      </c>
      <c r="Q27" s="18"/>
      <c r="R27" s="18"/>
      <c r="S27" s="13">
        <v>65.332999999999998</v>
      </c>
    </row>
    <row r="28" spans="1:33" x14ac:dyDescent="0.25">
      <c r="A28" s="63" t="s">
        <v>1279</v>
      </c>
      <c r="B28" s="22" cm="1">
        <f t="array" ref="B28">SUM(LARGE(H28:AA28,{1,2,3,4}))</f>
        <v>253.17000000000002</v>
      </c>
      <c r="C28" s="41" cm="1">
        <f t="array" ref="C28">SUM(LARGE(H28:AA28,{1,2,3}))</f>
        <v>192.67000000000002</v>
      </c>
      <c r="D28" s="37" t="s">
        <v>766</v>
      </c>
      <c r="E28" s="37" t="s">
        <v>767</v>
      </c>
      <c r="F28" s="37" t="s">
        <v>768</v>
      </c>
      <c r="G28" s="40" t="s">
        <v>1127</v>
      </c>
      <c r="I28" s="18"/>
      <c r="L28" s="13">
        <v>62</v>
      </c>
      <c r="P28" s="13">
        <f>205.5/300*100</f>
        <v>68.5</v>
      </c>
      <c r="Q28" s="13">
        <v>62.17</v>
      </c>
      <c r="R28" s="22"/>
      <c r="S28" s="13">
        <v>60.5</v>
      </c>
      <c r="W28" s="13"/>
    </row>
    <row r="29" spans="1:33" x14ac:dyDescent="0.25">
      <c r="A29" s="59" t="s">
        <v>1279</v>
      </c>
      <c r="B29" s="22" cm="1">
        <f t="array" ref="B29">SUM(LARGE(H29:AA29,{1,2,3,4}))</f>
        <v>252.667</v>
      </c>
      <c r="C29" s="41" cm="1">
        <f t="array" ref="C29">SUM(LARGE(H29:AA29,{1,2,3}))</f>
        <v>191.167</v>
      </c>
      <c r="D29" s="37" t="s">
        <v>404</v>
      </c>
      <c r="E29" s="37" t="s">
        <v>405</v>
      </c>
      <c r="F29" s="37" t="s">
        <v>429</v>
      </c>
      <c r="G29" s="40" t="s">
        <v>161</v>
      </c>
      <c r="I29" s="18"/>
      <c r="J29" s="13">
        <v>62.167000000000002</v>
      </c>
      <c r="K29" s="13">
        <v>64.5</v>
      </c>
      <c r="M29" s="13">
        <f>193.5/300*100</f>
        <v>64.5</v>
      </c>
      <c r="N29" s="36"/>
      <c r="R29" s="13">
        <f>184.5/300*100</f>
        <v>61.5</v>
      </c>
      <c r="V29" s="22"/>
    </row>
    <row r="30" spans="1:33" x14ac:dyDescent="0.25">
      <c r="A30" s="59" t="s">
        <v>1279</v>
      </c>
      <c r="B30" s="22" t="e" cm="1">
        <f t="array" ref="B30">SUM(LARGE(H30:AA30,{1,2,3,4}))</f>
        <v>#NUM!</v>
      </c>
      <c r="C30" s="41" cm="1">
        <f t="array" ref="C30">SUM(LARGE(H30:AA30,{1,2,3}))</f>
        <v>189.66666666666669</v>
      </c>
      <c r="D30" s="37" t="s">
        <v>402</v>
      </c>
      <c r="E30" s="37" t="s">
        <v>403</v>
      </c>
      <c r="F30" s="37" t="s">
        <v>428</v>
      </c>
      <c r="G30" s="40" t="s">
        <v>161</v>
      </c>
      <c r="I30" s="18"/>
      <c r="J30" s="13">
        <v>62</v>
      </c>
      <c r="K30" s="13">
        <v>65.5</v>
      </c>
      <c r="M30" s="36"/>
      <c r="N30" s="36"/>
      <c r="R30" s="13">
        <f>186.5/300*100</f>
        <v>62.166666666666671</v>
      </c>
      <c r="V30" s="22"/>
      <c r="W30" s="13"/>
    </row>
    <row r="31" spans="1:33" x14ac:dyDescent="0.25">
      <c r="B31" s="45"/>
      <c r="C31" s="41" cm="1">
        <f t="array" ref="C31">SUM(LARGE(H31:AA31,{1,2,3}))</f>
        <v>187.17033333333333</v>
      </c>
      <c r="D31" s="37" t="s">
        <v>1128</v>
      </c>
      <c r="E31" s="37" t="s">
        <v>1129</v>
      </c>
      <c r="F31" s="37" t="s">
        <v>1134</v>
      </c>
      <c r="G31" s="40" t="s">
        <v>123</v>
      </c>
      <c r="I31" s="18"/>
      <c r="N31" s="55"/>
      <c r="P31" s="13">
        <f>191.5/300*100</f>
        <v>63.833333333333329</v>
      </c>
      <c r="Q31" s="13">
        <v>60.17</v>
      </c>
      <c r="S31" s="13">
        <v>63.167000000000002</v>
      </c>
      <c r="U31" s="35"/>
      <c r="W31" s="13"/>
      <c r="X31" s="4"/>
      <c r="Y31" s="4"/>
      <c r="Z31" s="17"/>
      <c r="AE31" s="11"/>
      <c r="AF31" s="10"/>
      <c r="AG31" s="10"/>
    </row>
    <row r="32" spans="1:33" x14ac:dyDescent="0.25">
      <c r="B32" s="22"/>
      <c r="C32" s="41" cm="1">
        <f t="array" ref="C32">SUM(LARGE(H32:AA32,{1,2,3}))</f>
        <v>185.50033333333334</v>
      </c>
      <c r="D32" s="37" t="s">
        <v>934</v>
      </c>
      <c r="E32" s="37" t="s">
        <v>935</v>
      </c>
      <c r="F32" s="37" t="s">
        <v>945</v>
      </c>
      <c r="G32" s="40" t="s">
        <v>950</v>
      </c>
      <c r="I32" s="18"/>
      <c r="N32" s="13">
        <f>180/300*100</f>
        <v>60</v>
      </c>
      <c r="P32" s="22">
        <f>190/300*100</f>
        <v>63.333333333333329</v>
      </c>
      <c r="Q32" s="22"/>
      <c r="S32" s="13">
        <v>62.167000000000002</v>
      </c>
    </row>
    <row r="33" spans="1:40" s="26" customFormat="1" x14ac:dyDescent="0.25">
      <c r="B33" s="22" cm="1">
        <f t="array" ref="B33">SUM(LARGE(H33:AA33,{1,2,3,4}))</f>
        <v>241.00333333333333</v>
      </c>
      <c r="C33" s="41" cm="1">
        <f t="array" ref="C33">SUM(LARGE(H33:AA33,{1,2,3}))</f>
        <v>182.33333333333334</v>
      </c>
      <c r="D33" s="37" t="s">
        <v>20</v>
      </c>
      <c r="E33" s="37" t="s">
        <v>21</v>
      </c>
      <c r="F33" s="37" t="s">
        <v>24</v>
      </c>
      <c r="G33" s="40" t="s">
        <v>26</v>
      </c>
      <c r="H33" s="18">
        <v>63.167000000000002</v>
      </c>
      <c r="I33" s="13"/>
      <c r="J33" s="18"/>
      <c r="K33" s="18"/>
      <c r="L33" s="50">
        <v>58.67</v>
      </c>
      <c r="M33" s="38"/>
      <c r="N33" s="22">
        <f>181/300*100</f>
        <v>60.333333333333336</v>
      </c>
      <c r="O33" s="13"/>
      <c r="P33" s="38"/>
      <c r="Q33" s="22"/>
      <c r="R33" s="56"/>
      <c r="S33" s="22">
        <v>58.832999999999998</v>
      </c>
      <c r="T33" s="22"/>
      <c r="U33" s="22"/>
      <c r="V33" s="22"/>
      <c r="W33" s="23"/>
      <c r="X33" s="65"/>
      <c r="Y33" s="65"/>
      <c r="Z33" s="66"/>
      <c r="AA33" s="67"/>
      <c r="AB33" s="67"/>
      <c r="AC33" s="67"/>
      <c r="AD33" s="67"/>
      <c r="AE33" s="67"/>
      <c r="AF33" s="68"/>
      <c r="AG33" s="68"/>
      <c r="AH33" s="23"/>
      <c r="AI33" s="24"/>
      <c r="AJ33" s="27"/>
      <c r="AK33" s="23"/>
      <c r="AL33" s="23"/>
      <c r="AM33" s="23"/>
      <c r="AN33" s="24"/>
    </row>
    <row r="34" spans="1:40" x14ac:dyDescent="0.25">
      <c r="A34" s="5"/>
      <c r="B34" s="22" cm="1">
        <f t="array" ref="B34">SUM(LARGE(H34:AA34,{1,2,3,4}))</f>
        <v>231.50033333333334</v>
      </c>
      <c r="C34" s="41" cm="1">
        <f t="array" ref="C34">SUM(LARGE(H34:AA34,{1,2,3}))</f>
        <v>175.33333333333334</v>
      </c>
      <c r="D34" s="37" t="s">
        <v>27</v>
      </c>
      <c r="E34" s="37" t="s">
        <v>28</v>
      </c>
      <c r="F34" s="37" t="s">
        <v>30</v>
      </c>
      <c r="G34" s="40" t="s">
        <v>29</v>
      </c>
      <c r="H34" s="18">
        <v>56.167000000000002</v>
      </c>
      <c r="K34" s="13">
        <v>57</v>
      </c>
      <c r="L34" s="13">
        <v>60</v>
      </c>
      <c r="M34" s="22">
        <f>175/300*100</f>
        <v>58.333333333333336</v>
      </c>
      <c r="N34" s="22"/>
      <c r="U34" s="22"/>
      <c r="V34" s="22"/>
      <c r="W34" s="15"/>
    </row>
    <row r="35" spans="1:40" x14ac:dyDescent="0.25">
      <c r="A35" s="5"/>
      <c r="B35" s="22"/>
      <c r="C35" s="41" cm="1">
        <f t="array" ref="C35">SUM(LARGE(H35:AA35,{1,2,3}))</f>
        <v>174.33366666666666</v>
      </c>
      <c r="D35" s="37" t="s">
        <v>936</v>
      </c>
      <c r="E35" s="37" t="s">
        <v>937</v>
      </c>
      <c r="F35" s="37" t="s">
        <v>946</v>
      </c>
      <c r="G35" s="40" t="s">
        <v>193</v>
      </c>
      <c r="I35" s="18"/>
      <c r="N35" s="22">
        <f>151.5/300*100</f>
        <v>50.5</v>
      </c>
      <c r="O35" s="13">
        <v>64.667000000000002</v>
      </c>
      <c r="P35" s="13">
        <f>177.5/300*100</f>
        <v>59.166666666666664</v>
      </c>
      <c r="Q35" s="18"/>
      <c r="S35" s="18"/>
      <c r="U35" s="34"/>
      <c r="V35" s="34"/>
    </row>
    <row r="36" spans="1:40" x14ac:dyDescent="0.25">
      <c r="B36" s="45"/>
      <c r="C36" s="41" cm="1">
        <f t="array" ref="C36">SUM(LARGE(H36:AA36,{1,2,3}))</f>
        <v>153.83033333333333</v>
      </c>
      <c r="D36" s="37" t="s">
        <v>1083</v>
      </c>
      <c r="E36" s="37" t="s">
        <v>1084</v>
      </c>
      <c r="F36" s="37" t="s">
        <v>1085</v>
      </c>
      <c r="G36" s="40" t="s">
        <v>190</v>
      </c>
      <c r="I36" s="18"/>
      <c r="N36" s="22"/>
      <c r="O36" s="13">
        <v>54.667000000000002</v>
      </c>
      <c r="P36" s="13">
        <f>163/300*100</f>
        <v>54.333333333333336</v>
      </c>
      <c r="Q36" s="13">
        <v>44.83</v>
      </c>
    </row>
    <row r="37" spans="1:40" x14ac:dyDescent="0.25">
      <c r="A37" s="5"/>
      <c r="B37" s="22" t="e" cm="1">
        <f t="array" ref="B37">SUM(LARGE(I37:AA37,{1,2,3,4}))</f>
        <v>#NUM!</v>
      </c>
      <c r="C37" s="41" t="e" cm="1">
        <f t="array" ref="C37">SUM(LARGE(I37:AA37,{1,2,3}))</f>
        <v>#NUM!</v>
      </c>
      <c r="D37" s="37" t="s">
        <v>276</v>
      </c>
      <c r="E37" s="37" t="s">
        <v>267</v>
      </c>
      <c r="F37" s="37" t="s">
        <v>285</v>
      </c>
      <c r="G37" s="5"/>
      <c r="I37" s="18">
        <v>59.5</v>
      </c>
      <c r="M37" s="36"/>
      <c r="N37" s="36"/>
    </row>
    <row r="38" spans="1:40" x14ac:dyDescent="0.25">
      <c r="B38" s="45"/>
      <c r="C38" s="41" t="e" cm="1">
        <f t="array" ref="C38">SUM(LARGE(I38:AA38,{1,2,3}))</f>
        <v>#NUM!</v>
      </c>
      <c r="D38" s="22" t="s">
        <v>1241</v>
      </c>
      <c r="E38" s="37" t="s">
        <v>1242</v>
      </c>
      <c r="F38" s="37" t="s">
        <v>1245</v>
      </c>
      <c r="G38" s="40" t="s">
        <v>192</v>
      </c>
      <c r="H38" s="40"/>
      <c r="J38" s="18"/>
      <c r="S38" s="13">
        <v>60.332999999999998</v>
      </c>
    </row>
    <row r="39" spans="1:40" x14ac:dyDescent="0.25">
      <c r="A39" s="25"/>
      <c r="B39" s="22" t="e" cm="1">
        <f t="array" ref="B39">SUM(LARGE(H39:AA39,{1,2,3,4}))</f>
        <v>#NUM!</v>
      </c>
      <c r="C39" s="41" t="e" cm="1">
        <f t="array" ref="C39">SUM(LARGE(I39:AA39,{1,2,3}))</f>
        <v>#NUM!</v>
      </c>
      <c r="D39" s="37" t="s">
        <v>760</v>
      </c>
      <c r="E39" s="37" t="s">
        <v>761</v>
      </c>
      <c r="F39" s="37" t="s">
        <v>762</v>
      </c>
      <c r="G39" s="40" t="s">
        <v>783</v>
      </c>
      <c r="I39" s="18"/>
      <c r="L39" s="13">
        <v>63.5</v>
      </c>
      <c r="S39" s="13">
        <v>58.667000000000002</v>
      </c>
    </row>
    <row r="40" spans="1:40" x14ac:dyDescent="0.25">
      <c r="B40" s="22" t="e" cm="1">
        <f t="array" ref="B40">SUM(LARGE(H40:AA40,{1,2,3,4}))</f>
        <v>#NUM!</v>
      </c>
      <c r="C40" s="41" t="e" cm="1">
        <f t="array" ref="C40">SUM(LARGE(I40:AA40,{1,2,3}))</f>
        <v>#NUM!</v>
      </c>
      <c r="D40" s="37" t="s">
        <v>769</v>
      </c>
      <c r="E40" s="37" t="s">
        <v>770</v>
      </c>
      <c r="F40" s="37" t="s">
        <v>771</v>
      </c>
      <c r="G40" s="40" t="s">
        <v>784</v>
      </c>
      <c r="I40" s="18"/>
      <c r="L40" s="13">
        <v>60.67</v>
      </c>
      <c r="N40" s="36"/>
      <c r="U40" s="34"/>
      <c r="V40" s="34"/>
      <c r="W40" s="16"/>
      <c r="X40" s="16"/>
      <c r="Y40" s="16"/>
      <c r="Z40" s="12"/>
      <c r="AA40" s="6"/>
      <c r="AB40" s="6"/>
      <c r="AC40" s="6"/>
      <c r="AD40" s="6"/>
      <c r="AE40" s="6"/>
      <c r="AF40" s="10"/>
      <c r="AG40" s="10"/>
    </row>
    <row r="41" spans="1:40" x14ac:dyDescent="0.25">
      <c r="A41" s="5"/>
      <c r="B41" s="22" t="e" cm="1">
        <f t="array" ref="B41">SUM(LARGE(I41:AA41,{1,2,3,4}))</f>
        <v>#NUM!</v>
      </c>
      <c r="C41" s="41" t="e" cm="1">
        <f t="array" ref="C41">SUM(LARGE(I41:AA41,{1,2,3}))</f>
        <v>#NUM!</v>
      </c>
      <c r="D41" s="37" t="s">
        <v>272</v>
      </c>
      <c r="E41" s="37" t="s">
        <v>263</v>
      </c>
      <c r="F41" s="37" t="s">
        <v>281</v>
      </c>
      <c r="G41" s="5"/>
      <c r="I41" s="18">
        <v>65.5</v>
      </c>
      <c r="K41" s="18"/>
      <c r="L41" s="18"/>
      <c r="M41" s="18"/>
      <c r="N41" s="18"/>
      <c r="P41" s="18"/>
      <c r="Q41" s="18"/>
      <c r="S41" s="18"/>
      <c r="U41" s="34"/>
      <c r="V41" s="34"/>
      <c r="W41" s="13"/>
    </row>
    <row r="42" spans="1:40" x14ac:dyDescent="0.25">
      <c r="B42" s="45"/>
      <c r="C42" s="41" t="e" cm="1">
        <f t="array" ref="C42">SUM(LARGE(I42:AA42,{1,2,3}))</f>
        <v>#NUM!</v>
      </c>
      <c r="D42" s="22" t="s">
        <v>1237</v>
      </c>
      <c r="E42" s="37" t="s">
        <v>1238</v>
      </c>
      <c r="F42" s="37" t="s">
        <v>1243</v>
      </c>
      <c r="G42" s="40" t="s">
        <v>1146</v>
      </c>
      <c r="H42" s="40"/>
      <c r="J42" s="18"/>
      <c r="S42" s="13">
        <v>68.332999999999998</v>
      </c>
    </row>
    <row r="43" spans="1:40" x14ac:dyDescent="0.25">
      <c r="A43" s="25"/>
      <c r="B43" s="22" t="e" cm="1">
        <f t="array" ref="B43">SUM(LARGE(H43:AA43,{1,2,3,4}))</f>
        <v>#NUM!</v>
      </c>
      <c r="C43" s="41" t="e" cm="1">
        <f t="array" ref="C43">SUM(LARGE(I43:AA43,{1,2,3}))</f>
        <v>#NUM!</v>
      </c>
      <c r="D43" s="37" t="s">
        <v>632</v>
      </c>
      <c r="E43" s="37" t="s">
        <v>633</v>
      </c>
      <c r="F43" s="37" t="s">
        <v>663</v>
      </c>
      <c r="G43" s="40" t="s">
        <v>41</v>
      </c>
      <c r="I43" s="18"/>
      <c r="K43" s="13">
        <v>63.667000000000002</v>
      </c>
    </row>
    <row r="44" spans="1:40" x14ac:dyDescent="0.25">
      <c r="B44" s="45"/>
      <c r="C44" s="41" t="e" cm="1">
        <f t="array" ref="C44">SUM(LARGE(I44:AA44,{1,2,3}))</f>
        <v>#NUM!</v>
      </c>
      <c r="D44" s="37" t="s">
        <v>1168</v>
      </c>
      <c r="E44" s="37" t="s">
        <v>1169</v>
      </c>
      <c r="F44" s="37" t="s">
        <v>1170</v>
      </c>
      <c r="G44" s="40" t="s">
        <v>1175</v>
      </c>
      <c r="I44" s="18"/>
      <c r="Q44" s="13">
        <v>59</v>
      </c>
    </row>
    <row r="45" spans="1:40" x14ac:dyDescent="0.25">
      <c r="A45" s="25"/>
      <c r="B45" s="22" t="e" cm="1">
        <f t="array" ref="B45">SUM(LARGE(H45:AA45,{1,2,3,4}))</f>
        <v>#NUM!</v>
      </c>
      <c r="C45" s="41" t="e" cm="1">
        <f t="array" ref="C45">SUM(LARGE(I45:AA45,{1,2,3}))</f>
        <v>#NUM!</v>
      </c>
      <c r="D45" s="37" t="s">
        <v>775</v>
      </c>
      <c r="E45" s="37" t="s">
        <v>776</v>
      </c>
      <c r="F45" s="37" t="s">
        <v>777</v>
      </c>
      <c r="G45" s="40" t="s">
        <v>1246</v>
      </c>
      <c r="I45" s="18"/>
      <c r="L45" s="13">
        <v>59.17</v>
      </c>
      <c r="M45" s="18"/>
      <c r="N45" s="18"/>
      <c r="P45" s="18"/>
      <c r="Q45" s="18"/>
      <c r="R45" s="18"/>
      <c r="S45" s="22">
        <v>65.332999999999998</v>
      </c>
      <c r="T45" s="18"/>
      <c r="U45" s="34"/>
      <c r="V45" s="34"/>
    </row>
    <row r="46" spans="1:40" x14ac:dyDescent="0.25">
      <c r="B46" s="22" t="e" cm="1">
        <f t="array" ref="B46">SUM(LARGE(H46:AA46,{1,2,3,4}))</f>
        <v>#NUM!</v>
      </c>
      <c r="C46" s="41" t="e" cm="1">
        <f t="array" ref="C46">SUM(LARGE(I46:AA46,{1,2,3}))</f>
        <v>#NUM!</v>
      </c>
      <c r="D46" s="37" t="s">
        <v>623</v>
      </c>
      <c r="E46" s="37" t="s">
        <v>624</v>
      </c>
      <c r="F46" s="37" t="s">
        <v>659</v>
      </c>
      <c r="G46" s="40"/>
      <c r="I46" s="18"/>
      <c r="K46" s="13">
        <v>51.667000000000002</v>
      </c>
      <c r="M46" s="13">
        <f>182.5/300*100</f>
        <v>60.833333333333329</v>
      </c>
      <c r="N46" s="36"/>
      <c r="S46" s="22"/>
      <c r="T46" s="18"/>
    </row>
    <row r="47" spans="1:40" x14ac:dyDescent="0.25">
      <c r="A47" s="5"/>
      <c r="B47" s="22"/>
      <c r="C47" s="41" t="e" cm="1">
        <f t="array" ref="C47">SUM(LARGE(I47:AA47,{1,2,3}))</f>
        <v>#NUM!</v>
      </c>
      <c r="D47" s="37" t="s">
        <v>938</v>
      </c>
      <c r="E47" s="37" t="s">
        <v>939</v>
      </c>
      <c r="F47" s="37" t="s">
        <v>947</v>
      </c>
      <c r="G47" s="40" t="s">
        <v>162</v>
      </c>
      <c r="I47" s="18"/>
      <c r="N47" s="13">
        <f>199/300*100</f>
        <v>66.333333333333329</v>
      </c>
      <c r="R47" s="22"/>
    </row>
    <row r="48" spans="1:40" x14ac:dyDescent="0.25">
      <c r="B48" s="45"/>
      <c r="C48" s="41" t="e" cm="1">
        <f t="array" ref="C48">SUM(LARGE(I48:AA48,{1,2,3}))</f>
        <v>#NUM!</v>
      </c>
      <c r="D48" s="22" t="s">
        <v>1239</v>
      </c>
      <c r="E48" s="37" t="s">
        <v>1240</v>
      </c>
      <c r="F48" s="37" t="s">
        <v>1244</v>
      </c>
      <c r="G48" s="40" t="s">
        <v>51</v>
      </c>
      <c r="H48" s="40"/>
      <c r="J48" s="18"/>
      <c r="R48" s="22"/>
      <c r="S48" s="13">
        <v>59.667000000000002</v>
      </c>
    </row>
    <row r="49" spans="1:33" x14ac:dyDescent="0.25">
      <c r="A49" s="5"/>
      <c r="B49" s="22" t="e" cm="1">
        <f t="array" ref="B49">SUM(LARGE(H49:AA49,{1,2,3,4}))</f>
        <v>#NUM!</v>
      </c>
      <c r="C49" s="41" t="e" cm="1">
        <f t="array" ref="C49">SUM(LARGE(I49:AA49,{1,2,3}))</f>
        <v>#NUM!</v>
      </c>
      <c r="D49" s="37" t="s">
        <v>18</v>
      </c>
      <c r="E49" s="37" t="s">
        <v>19</v>
      </c>
      <c r="F49" s="37" t="s">
        <v>23</v>
      </c>
      <c r="G49" s="40" t="s">
        <v>25</v>
      </c>
      <c r="H49" s="18">
        <v>64.332999999999998</v>
      </c>
      <c r="L49" s="13">
        <v>64.17</v>
      </c>
      <c r="M49" s="36"/>
      <c r="N49" s="18"/>
      <c r="P49" s="18"/>
      <c r="Q49" s="18"/>
      <c r="R49" s="22"/>
      <c r="S49" s="18"/>
    </row>
    <row r="50" spans="1:33" x14ac:dyDescent="0.25">
      <c r="A50" s="25"/>
      <c r="B50" s="22" t="e" cm="1">
        <f t="array" ref="B50">SUM(LARGE(H50:AA50,{1,2,3,4}))</f>
        <v>#NUM!</v>
      </c>
      <c r="C50" s="41" t="e" cm="1">
        <f t="array" ref="C50">SUM(LARGE(I50:AA50,{1,2,3}))</f>
        <v>#NUM!</v>
      </c>
      <c r="D50" s="37" t="s">
        <v>757</v>
      </c>
      <c r="E50" s="37" t="s">
        <v>758</v>
      </c>
      <c r="F50" s="37" t="s">
        <v>759</v>
      </c>
      <c r="G50" s="40" t="s">
        <v>781</v>
      </c>
      <c r="I50" s="18"/>
      <c r="L50" s="13">
        <v>65</v>
      </c>
      <c r="M50" s="18"/>
      <c r="N50" s="18"/>
      <c r="O50" s="13">
        <v>62.332999999999998</v>
      </c>
      <c r="P50" s="18"/>
      <c r="Q50" s="18"/>
      <c r="R50" s="39"/>
    </row>
    <row r="51" spans="1:33" x14ac:dyDescent="0.25">
      <c r="B51" s="45"/>
      <c r="C51" s="41" t="e" cm="1">
        <f t="array" ref="C51">SUM(LARGE(I51:AA51,{1,2,3}))</f>
        <v>#NUM!</v>
      </c>
      <c r="D51" s="37" t="s">
        <v>1171</v>
      </c>
      <c r="E51" s="37" t="s">
        <v>1172</v>
      </c>
      <c r="F51" s="37" t="s">
        <v>1173</v>
      </c>
      <c r="G51" s="40" t="s">
        <v>782</v>
      </c>
      <c r="I51" s="18"/>
      <c r="Q51" s="13">
        <v>54.5</v>
      </c>
      <c r="R51" s="22"/>
    </row>
    <row r="52" spans="1:33" x14ac:dyDescent="0.25">
      <c r="B52" s="22" t="e" cm="1">
        <f t="array" ref="B52">SUM(LARGE(H52:AA52,{1,2,3,4}))</f>
        <v>#NUM!</v>
      </c>
      <c r="C52" s="41" t="e" cm="1">
        <f t="array" ref="C52">SUM(LARGE(I52:AA52,{1,2,3}))</f>
        <v>#NUM!</v>
      </c>
      <c r="D52" s="37" t="s">
        <v>619</v>
      </c>
      <c r="E52" s="37" t="s">
        <v>620</v>
      </c>
      <c r="F52" s="37" t="s">
        <v>657</v>
      </c>
      <c r="G52" s="40" t="s">
        <v>34</v>
      </c>
      <c r="I52" s="18"/>
      <c r="K52" s="13">
        <v>62.167000000000002</v>
      </c>
      <c r="P52" s="36"/>
      <c r="R52" s="22"/>
    </row>
    <row r="53" spans="1:33" x14ac:dyDescent="0.25">
      <c r="B53" s="22" t="e" cm="1">
        <f t="array" ref="B53">SUM(LARGE(H53:AA53,{1,2,3,4}))</f>
        <v>#NUM!</v>
      </c>
      <c r="C53" s="41" t="e" cm="1">
        <f t="array" ref="C53">SUM(LARGE(I53:AA53,{1,2,3}))</f>
        <v>#NUM!</v>
      </c>
      <c r="D53" s="37" t="s">
        <v>751</v>
      </c>
      <c r="E53" s="37" t="s">
        <v>752</v>
      </c>
      <c r="F53" s="37" t="s">
        <v>753</v>
      </c>
      <c r="G53" t="s">
        <v>779</v>
      </c>
      <c r="I53" s="18"/>
      <c r="L53" s="13">
        <v>66.5</v>
      </c>
      <c r="M53" s="36"/>
      <c r="N53" s="36"/>
      <c r="Q53" s="13">
        <v>60</v>
      </c>
      <c r="R53" s="22"/>
    </row>
    <row r="54" spans="1:33" x14ac:dyDescent="0.25">
      <c r="B54" s="22" t="e" cm="1">
        <f t="array" ref="B54">SUM(LARGE(H54:AA54,{1,2,3,4}))</f>
        <v>#NUM!</v>
      </c>
      <c r="C54" s="41" t="e" cm="1">
        <f t="array" ref="C54">SUM(LARGE(I54:AA54,{1,2,3}))</f>
        <v>#NUM!</v>
      </c>
      <c r="D54" s="37" t="s">
        <v>617</v>
      </c>
      <c r="E54" s="37" t="s">
        <v>618</v>
      </c>
      <c r="F54" s="37" t="s">
        <v>656</v>
      </c>
      <c r="G54" s="40" t="s">
        <v>161</v>
      </c>
      <c r="I54" s="18"/>
      <c r="K54" s="13">
        <v>62.832999999999998</v>
      </c>
    </row>
    <row r="55" spans="1:33" x14ac:dyDescent="0.25">
      <c r="A55" s="25"/>
      <c r="B55" s="22" t="e" cm="1">
        <f t="array" ref="B55">SUM(LARGE(H55:AA55,{1,2,3,4}))</f>
        <v>#NUM!</v>
      </c>
      <c r="C55" s="41" t="e" cm="1">
        <f t="array" ref="C55">SUM(LARGE(I55:AA55,{1,2,3}))</f>
        <v>#NUM!</v>
      </c>
      <c r="D55" s="37" t="s">
        <v>644</v>
      </c>
      <c r="E55" s="37" t="s">
        <v>645</v>
      </c>
      <c r="F55" s="37" t="s">
        <v>668</v>
      </c>
      <c r="G55" s="40" t="s">
        <v>34</v>
      </c>
      <c r="I55" s="18"/>
      <c r="K55" s="13">
        <v>62.5</v>
      </c>
    </row>
    <row r="56" spans="1:33" x14ac:dyDescent="0.25">
      <c r="A56" s="25"/>
      <c r="B56" s="22" t="e" cm="1">
        <f t="array" ref="B56">SUM(LARGE(H56:AA56,{1,2,3,4}))</f>
        <v>#NUM!</v>
      </c>
      <c r="C56" s="41" t="e" cm="1">
        <f t="array" ref="C56">SUM(LARGE(I56:AA56,{1,2,3}))</f>
        <v>#NUM!</v>
      </c>
      <c r="D56" s="37" t="s">
        <v>636</v>
      </c>
      <c r="E56" s="37" t="s">
        <v>637</v>
      </c>
      <c r="F56" s="37" t="s">
        <v>665</v>
      </c>
      <c r="G56" s="40" t="s">
        <v>34</v>
      </c>
      <c r="I56" s="18"/>
      <c r="K56" s="13">
        <v>59.332999999999998</v>
      </c>
      <c r="L56" s="18"/>
      <c r="M56" s="18"/>
      <c r="N56" s="18"/>
      <c r="P56" s="18"/>
      <c r="Q56" s="18"/>
      <c r="R56" s="18"/>
      <c r="S56" s="18"/>
    </row>
    <row r="57" spans="1:33" x14ac:dyDescent="0.25">
      <c r="B57" s="22" t="e" cm="1">
        <f t="array" ref="B57">SUM(LARGE(H57:AA57,{1,2,3,4}))</f>
        <v>#NUM!</v>
      </c>
      <c r="C57" s="41" t="e" cm="1">
        <f t="array" ref="C57">SUM(LARGE(I57:AA57,{1,2,3}))</f>
        <v>#NUM!</v>
      </c>
      <c r="D57" s="37" t="s">
        <v>630</v>
      </c>
      <c r="E57" s="37" t="s">
        <v>631</v>
      </c>
      <c r="F57" s="37" t="s">
        <v>662</v>
      </c>
      <c r="G57" s="40" t="s">
        <v>43</v>
      </c>
      <c r="I57" s="18"/>
      <c r="K57" s="13">
        <v>61</v>
      </c>
      <c r="X57" s="16"/>
      <c r="Y57" s="16"/>
      <c r="Z57" s="12"/>
      <c r="AA57" s="6"/>
      <c r="AB57" s="6"/>
      <c r="AC57" s="6"/>
      <c r="AD57" s="6"/>
      <c r="AE57" s="6"/>
      <c r="AF57" s="10"/>
      <c r="AG57" s="10"/>
    </row>
    <row r="58" spans="1:33" x14ac:dyDescent="0.25">
      <c r="C58" s="41" t="e" cm="1">
        <f t="array" ref="C58">SUM(LARGE(I58:AA58,{1,2,3}))</f>
        <v>#NUM!</v>
      </c>
      <c r="D58" s="37" t="s">
        <v>1204</v>
      </c>
      <c r="E58" s="37" t="s">
        <v>1205</v>
      </c>
      <c r="F58" s="37" t="s">
        <v>1208</v>
      </c>
      <c r="G58" s="40" t="s">
        <v>616</v>
      </c>
      <c r="I58" s="18"/>
      <c r="R58" s="13">
        <f>192.5/300*100</f>
        <v>64.166666666666671</v>
      </c>
    </row>
    <row r="59" spans="1:33" x14ac:dyDescent="0.25">
      <c r="B59" s="13" t="e" cm="1">
        <f t="array" ref="B59">SUM(LARGE(H59:AA59,{1,2,3,4}))</f>
        <v>#NUM!</v>
      </c>
      <c r="C59" s="41" t="e" cm="1">
        <f t="array" ref="C59">SUM(LARGE(I59:AA59,{1,2,3}))</f>
        <v>#NUM!</v>
      </c>
      <c r="D59" s="37" t="s">
        <v>426</v>
      </c>
      <c r="E59" s="37" t="s">
        <v>427</v>
      </c>
      <c r="F59" s="37" t="s">
        <v>440</v>
      </c>
      <c r="G59" s="40" t="s">
        <v>161</v>
      </c>
      <c r="I59" s="18"/>
      <c r="J59" s="13">
        <v>62.832999999999998</v>
      </c>
      <c r="P59" s="36"/>
      <c r="T59" s="18"/>
      <c r="U59" s="34"/>
      <c r="V59" s="34"/>
    </row>
    <row r="60" spans="1:33" x14ac:dyDescent="0.25">
      <c r="B60" s="13" t="e" cm="1">
        <f t="array" ref="B60">SUM(LARGE(H60:AA60,{1,2,3,4}))</f>
        <v>#NUM!</v>
      </c>
      <c r="C60" s="41" t="e" cm="1">
        <f t="array" ref="C60">SUM(LARGE(I60:AA60,{1,2,3}))</f>
        <v>#NUM!</v>
      </c>
      <c r="D60" s="37" t="s">
        <v>412</v>
      </c>
      <c r="E60" s="37" t="s">
        <v>413</v>
      </c>
      <c r="F60" s="37" t="s">
        <v>433</v>
      </c>
      <c r="G60" s="40" t="s">
        <v>161</v>
      </c>
      <c r="I60" s="18"/>
      <c r="J60" s="13">
        <v>65.332999999999998</v>
      </c>
      <c r="M60" s="13">
        <f>217.5/300*100</f>
        <v>72.5</v>
      </c>
      <c r="N60" s="36"/>
      <c r="T60" s="18"/>
      <c r="U60" s="34"/>
      <c r="V60" s="34"/>
    </row>
    <row r="61" spans="1:33" x14ac:dyDescent="0.25">
      <c r="A61" s="25"/>
      <c r="B61" s="13" t="e" cm="1">
        <f t="array" ref="B61">SUM(LARGE(H61:AA61,{1,2,3,4}))</f>
        <v>#NUM!</v>
      </c>
      <c r="C61" s="41" t="e" cm="1">
        <f t="array" ref="C61">SUM(LARGE(I61:AA61,{1,2,3}))</f>
        <v>#NUM!</v>
      </c>
      <c r="D61" s="37" t="s">
        <v>414</v>
      </c>
      <c r="E61" s="37" t="s">
        <v>415</v>
      </c>
      <c r="F61" s="37" t="s">
        <v>434</v>
      </c>
      <c r="G61" s="40" t="s">
        <v>34</v>
      </c>
      <c r="I61" s="18"/>
      <c r="J61" s="13">
        <v>60.332999999999998</v>
      </c>
      <c r="T61" s="14"/>
    </row>
    <row r="62" spans="1:33" x14ac:dyDescent="0.25">
      <c r="A62" s="25"/>
      <c r="B62" s="13" t="e" cm="1">
        <f t="array" ref="B62">SUM(LARGE(H62:AA62,{1,2,3,4}))</f>
        <v>#NUM!</v>
      </c>
      <c r="C62" s="41" t="e" cm="1">
        <f t="array" ref="C62">SUM(LARGE(I62:AA62,{1,2,3}))</f>
        <v>#NUM!</v>
      </c>
      <c r="D62" s="37" t="s">
        <v>650</v>
      </c>
      <c r="E62" s="37" t="s">
        <v>651</v>
      </c>
      <c r="F62" s="37" t="s">
        <v>671</v>
      </c>
      <c r="G62" s="40" t="s">
        <v>41</v>
      </c>
      <c r="I62" s="18"/>
      <c r="K62" s="13">
        <v>61.167000000000002</v>
      </c>
      <c r="W62" s="13"/>
    </row>
    <row r="63" spans="1:33" x14ac:dyDescent="0.25">
      <c r="A63" s="9"/>
      <c r="B63" s="13" t="e" cm="1">
        <f t="array" ref="B63">SUM(LARGE(H63:AA63,{1,2,3,4}))</f>
        <v>#NUM!</v>
      </c>
      <c r="C63" s="41" t="e" cm="1">
        <f t="array" ref="C63">SUM(LARGE(I63:AA63,{1,2,3}))</f>
        <v>#NUM!</v>
      </c>
      <c r="D63" s="37" t="s">
        <v>654</v>
      </c>
      <c r="E63" s="37" t="s">
        <v>655</v>
      </c>
      <c r="F63" s="37" t="s">
        <v>673</v>
      </c>
      <c r="G63" s="40" t="s">
        <v>677</v>
      </c>
      <c r="I63" s="18"/>
      <c r="K63" s="13">
        <v>55.332999999999998</v>
      </c>
      <c r="U63" s="35"/>
      <c r="V63" s="35"/>
    </row>
    <row r="64" spans="1:33" x14ac:dyDescent="0.25">
      <c r="A64" s="25"/>
      <c r="B64" s="13" t="e" cm="1">
        <f t="array" ref="B64">SUM(LARGE(H64:AA64,{1,2,3,4}))</f>
        <v>#NUM!</v>
      </c>
      <c r="C64" s="41" t="e" cm="1">
        <f t="array" ref="C64">SUM(LARGE(I64:AA64,{1,2,3}))</f>
        <v>#NUM!</v>
      </c>
      <c r="D64" s="37" t="s">
        <v>862</v>
      </c>
      <c r="E64" s="37" t="s">
        <v>863</v>
      </c>
      <c r="F64" s="37" t="s">
        <v>866</v>
      </c>
      <c r="G64" s="40" t="s">
        <v>161</v>
      </c>
      <c r="I64" s="18"/>
      <c r="M64" s="13">
        <f>197.5/300*100</f>
        <v>65.833333333333329</v>
      </c>
      <c r="T64" s="18"/>
      <c r="W64" s="13"/>
      <c r="X64" s="16"/>
      <c r="Y64" s="16"/>
      <c r="Z64" s="12"/>
      <c r="AA64" s="6"/>
      <c r="AB64" s="6"/>
      <c r="AC64" s="6"/>
      <c r="AD64" s="6"/>
      <c r="AE64" s="6"/>
    </row>
    <row r="65" spans="1:22" x14ac:dyDescent="0.25">
      <c r="C65" s="41" t="e" cm="1">
        <f t="array" ref="C65">SUM(LARGE(I65:AA65,{1,2,3}))</f>
        <v>#NUM!</v>
      </c>
      <c r="D65" s="37" t="s">
        <v>1203</v>
      </c>
      <c r="E65" s="37" t="s">
        <v>863</v>
      </c>
      <c r="F65" s="37" t="s">
        <v>1207</v>
      </c>
      <c r="G65" s="40" t="s">
        <v>161</v>
      </c>
      <c r="I65" s="18"/>
      <c r="R65" s="13">
        <f>189.5/300*100</f>
        <v>63.166666666666671</v>
      </c>
      <c r="U65" s="14"/>
      <c r="V65" s="14"/>
    </row>
    <row r="66" spans="1:22" x14ac:dyDescent="0.25">
      <c r="A66" s="5"/>
      <c r="B66" s="13" t="e" cm="1">
        <f t="array" ref="B66">SUM(LARGE(I66:AA66,{1,2,3,4}))</f>
        <v>#NUM!</v>
      </c>
      <c r="C66" s="41" t="e" cm="1">
        <f t="array" ref="C66">SUM(LARGE(I66:AA66,{1,2,3}))</f>
        <v>#NUM!</v>
      </c>
      <c r="D66" s="37" t="s">
        <v>275</v>
      </c>
      <c r="E66" s="37" t="s">
        <v>266</v>
      </c>
      <c r="F66" s="37" t="s">
        <v>284</v>
      </c>
      <c r="G66" s="5"/>
      <c r="I66" s="18">
        <v>60.832999999999998</v>
      </c>
      <c r="L66" s="18"/>
      <c r="M66" s="18"/>
      <c r="N66" s="36"/>
      <c r="P66" s="18"/>
      <c r="Q66" s="18"/>
      <c r="S66" s="18"/>
    </row>
    <row r="67" spans="1:22" x14ac:dyDescent="0.25">
      <c r="C67" s="41" t="e" cm="1">
        <f t="array" ref="C67">SUM(LARGE(I67:AA67,{1,2,3}))</f>
        <v>#NUM!</v>
      </c>
      <c r="D67" s="37" t="s">
        <v>1162</v>
      </c>
      <c r="E67" s="37" t="s">
        <v>1163</v>
      </c>
      <c r="F67" s="37" t="s">
        <v>1164</v>
      </c>
      <c r="G67" s="40" t="s">
        <v>1175</v>
      </c>
      <c r="I67" s="18"/>
      <c r="Q67" s="13">
        <v>63.33</v>
      </c>
    </row>
    <row r="68" spans="1:22" x14ac:dyDescent="0.25">
      <c r="B68" s="13" t="e" cm="1">
        <f t="array" ref="B68">SUM(LARGE(H68:AA68,{1,2,3,4}))</f>
        <v>#NUM!</v>
      </c>
      <c r="C68" s="41" t="e" cm="1">
        <f t="array" ref="C68">SUM(LARGE(I68:AA68,{1,2,3}))</f>
        <v>#NUM!</v>
      </c>
      <c r="D68" s="37" t="s">
        <v>634</v>
      </c>
      <c r="E68" s="37" t="s">
        <v>635</v>
      </c>
      <c r="F68" s="37" t="s">
        <v>664</v>
      </c>
      <c r="G68" s="40" t="s">
        <v>41</v>
      </c>
      <c r="I68" s="18"/>
      <c r="K68" s="13">
        <v>61.167000000000002</v>
      </c>
      <c r="M68" s="36"/>
      <c r="N68" s="36"/>
    </row>
    <row r="69" spans="1:22" x14ac:dyDescent="0.25">
      <c r="B69" s="13" t="e" cm="1">
        <f t="array" ref="B69">SUM(LARGE(H69:AA69,{1,2,3,4}))</f>
        <v>#NUM!</v>
      </c>
      <c r="C69" s="41" t="e" cm="1">
        <f t="array" ref="C69">SUM(LARGE(I69:AA69,{1,2,3}))</f>
        <v>#NUM!</v>
      </c>
      <c r="D69" s="37" t="s">
        <v>859</v>
      </c>
      <c r="E69" s="37" t="s">
        <v>128</v>
      </c>
      <c r="F69" s="37" t="s">
        <v>864</v>
      </c>
      <c r="G69" s="40" t="s">
        <v>161</v>
      </c>
      <c r="I69" s="18"/>
      <c r="M69" s="13">
        <f>205.5/300*100</f>
        <v>68.5</v>
      </c>
      <c r="N69" s="36"/>
    </row>
    <row r="70" spans="1:22" x14ac:dyDescent="0.25">
      <c r="C70" s="41" t="e" cm="1">
        <f t="array" ref="C70">SUM(LARGE(I70:AA70,{1,2,3}))</f>
        <v>#NUM!</v>
      </c>
      <c r="D70" s="37" t="s">
        <v>1201</v>
      </c>
      <c r="E70" s="37" t="s">
        <v>1202</v>
      </c>
      <c r="F70" s="37" t="s">
        <v>1206</v>
      </c>
      <c r="G70" s="40" t="s">
        <v>189</v>
      </c>
      <c r="I70" s="18"/>
      <c r="R70" s="13">
        <f>200/300*100</f>
        <v>66.666666666666657</v>
      </c>
    </row>
    <row r="71" spans="1:22" x14ac:dyDescent="0.25">
      <c r="A71" s="25"/>
      <c r="B71" s="13" t="e" cm="1">
        <f t="array" ref="B71">SUM(LARGE(H71:AA71,{1,2,3,4}))</f>
        <v>#NUM!</v>
      </c>
      <c r="C71" s="41" t="e" cm="1">
        <f t="array" ref="C71">SUM(LARGE(I71:AA71,{1,2,3}))</f>
        <v>#NUM!</v>
      </c>
      <c r="D71" s="37" t="s">
        <v>410</v>
      </c>
      <c r="E71" s="37" t="s">
        <v>411</v>
      </c>
      <c r="F71" s="37" t="s">
        <v>432</v>
      </c>
      <c r="G71" s="40" t="s">
        <v>442</v>
      </c>
      <c r="I71" s="18"/>
      <c r="J71" s="13">
        <v>62.5</v>
      </c>
      <c r="M71" s="13">
        <f>192/300*100</f>
        <v>64</v>
      </c>
      <c r="N71" s="36"/>
    </row>
    <row r="72" spans="1:22" x14ac:dyDescent="0.25">
      <c r="A72" s="24"/>
      <c r="C72" s="41" t="e" cm="1">
        <f t="array" ref="C72">SUM(LARGE(I72:AA72,{1,2,3}))</f>
        <v>#NUM!</v>
      </c>
      <c r="D72" s="37" t="s">
        <v>1165</v>
      </c>
      <c r="E72" s="37" t="s">
        <v>1166</v>
      </c>
      <c r="F72" s="37" t="s">
        <v>1167</v>
      </c>
      <c r="G72" s="40" t="s">
        <v>782</v>
      </c>
      <c r="I72" s="18"/>
      <c r="Q72" s="13">
        <v>62.83</v>
      </c>
    </row>
    <row r="73" spans="1:22" x14ac:dyDescent="0.25">
      <c r="A73" s="24"/>
      <c r="B73" s="13" t="e" cm="1">
        <f t="array" ref="B73">SUM(LARGE(H73:AA73,{1,2,3,4}))</f>
        <v>#NUM!</v>
      </c>
      <c r="C73" s="41" t="e" cm="1">
        <f t="array" ref="C73">SUM(LARGE(I73:AA73,{1,2,3}))</f>
        <v>#NUM!</v>
      </c>
      <c r="D73" s="37" t="s">
        <v>626</v>
      </c>
      <c r="E73" s="37" t="s">
        <v>627</v>
      </c>
      <c r="F73" s="37" t="s">
        <v>660</v>
      </c>
      <c r="G73" s="40" t="s">
        <v>34</v>
      </c>
      <c r="I73" s="18"/>
      <c r="K73" s="13">
        <v>59.667000000000002</v>
      </c>
      <c r="M73" s="13">
        <f>183/300*100</f>
        <v>61</v>
      </c>
    </row>
    <row r="74" spans="1:22" x14ac:dyDescent="0.25">
      <c r="A74" s="26"/>
      <c r="B74" s="13" t="e" cm="1">
        <f t="array" ref="B74">SUM(LARGE(H74:AA74,{1,2,3,4}))</f>
        <v>#NUM!</v>
      </c>
      <c r="C74" s="41" t="e" cm="1">
        <f t="array" ref="C74">SUM(LARGE(I74:AA74,{1,2,3}))</f>
        <v>#NUM!</v>
      </c>
      <c r="D74" s="37" t="s">
        <v>31</v>
      </c>
      <c r="E74" s="37" t="s">
        <v>32</v>
      </c>
      <c r="F74" s="37" t="s">
        <v>33</v>
      </c>
      <c r="G74" s="40" t="s">
        <v>34</v>
      </c>
      <c r="H74" s="18">
        <v>61.832999999999998</v>
      </c>
      <c r="J74" s="18"/>
      <c r="K74" s="18"/>
      <c r="M74" s="18"/>
      <c r="N74" s="36"/>
      <c r="P74" s="36"/>
      <c r="Q74" s="18"/>
      <c r="R74" s="18"/>
      <c r="S74" s="18"/>
    </row>
    <row r="75" spans="1:22" x14ac:dyDescent="0.25">
      <c r="A75" s="24"/>
      <c r="B75" s="13" t="e" cm="1">
        <f t="array" ref="B75">SUM(LARGE(H75:AA75,{1,2,3,4}))</f>
        <v>#NUM!</v>
      </c>
      <c r="C75" s="41" t="e" cm="1">
        <f t="array" ref="C75">SUM(LARGE(I75:AA75,{1,2,3}))</f>
        <v>#NUM!</v>
      </c>
      <c r="D75" s="37" t="s">
        <v>621</v>
      </c>
      <c r="E75" s="37" t="s">
        <v>622</v>
      </c>
      <c r="F75" s="37" t="s">
        <v>658</v>
      </c>
      <c r="G75" s="40" t="s">
        <v>674</v>
      </c>
      <c r="I75" s="18"/>
      <c r="K75" s="13">
        <v>58.332999999999998</v>
      </c>
      <c r="M75" s="13">
        <f>190/300*100</f>
        <v>63.333333333333329</v>
      </c>
    </row>
    <row r="76" spans="1:22" x14ac:dyDescent="0.25">
      <c r="A76" s="26"/>
      <c r="B76" s="13"/>
      <c r="C76" s="41" t="e" cm="1">
        <f t="array" ref="C76">SUM(LARGE(I76:AA76,{1,2,3}))</f>
        <v>#NUM!</v>
      </c>
      <c r="D76" s="37" t="s">
        <v>940</v>
      </c>
      <c r="E76" s="37" t="s">
        <v>941</v>
      </c>
      <c r="F76" s="37" t="s">
        <v>948</v>
      </c>
      <c r="G76" s="40" t="s">
        <v>444</v>
      </c>
      <c r="I76" s="18"/>
      <c r="N76" s="13">
        <f>197/300*100</f>
        <v>65.666666666666657</v>
      </c>
      <c r="R76" s="13">
        <f>209/300*100</f>
        <v>69.666666666666671</v>
      </c>
    </row>
    <row r="77" spans="1:22" x14ac:dyDescent="0.25">
      <c r="A77" s="26"/>
      <c r="B77" s="13" t="e" cm="1">
        <f t="array" ref="B77">SUM(LARGE(I77:AA77,{1,2,3,4}))</f>
        <v>#NUM!</v>
      </c>
      <c r="C77" s="41" t="e" cm="1">
        <f t="array" ref="C77">SUM(LARGE(I77:AA77,{1,2,3}))</f>
        <v>#NUM!</v>
      </c>
      <c r="D77" s="37" t="s">
        <v>277</v>
      </c>
      <c r="E77" s="37" t="s">
        <v>268</v>
      </c>
      <c r="F77" s="37" t="s">
        <v>286</v>
      </c>
      <c r="G77" s="5"/>
      <c r="I77" s="18">
        <v>59.332999999999998</v>
      </c>
      <c r="L77" s="18"/>
      <c r="M77" s="18"/>
      <c r="N77" s="18"/>
      <c r="P77" s="18"/>
      <c r="Q77" s="18"/>
      <c r="S77" s="18"/>
    </row>
    <row r="78" spans="1:22" x14ac:dyDescent="0.25">
      <c r="A78" s="21"/>
      <c r="B78" s="13" t="e" cm="1">
        <f t="array" ref="B78">SUM(LARGE(H78:AA78,{1,2,3,4}))</f>
        <v>#NUM!</v>
      </c>
      <c r="C78" s="41" t="e" cm="1">
        <f t="array" ref="C78">SUM(LARGE(I78:AA78,{1,2,3}))</f>
        <v>#NUM!</v>
      </c>
      <c r="D78" s="37" t="s">
        <v>860</v>
      </c>
      <c r="E78" s="37" t="s">
        <v>861</v>
      </c>
      <c r="F78" s="37" t="s">
        <v>865</v>
      </c>
      <c r="G78" s="40" t="s">
        <v>443</v>
      </c>
      <c r="I78" s="18"/>
      <c r="M78" s="13">
        <f>207.5/300*100</f>
        <v>69.166666666666671</v>
      </c>
    </row>
    <row r="79" spans="1:22" x14ac:dyDescent="0.25">
      <c r="A79" s="24"/>
      <c r="B79" s="13" t="e" cm="1">
        <f t="array" ref="B79">SUM(LARGE(H79:AA79,{1,2,3,4}))</f>
        <v>#NUM!</v>
      </c>
      <c r="C79" s="41" t="e" cm="1">
        <f t="array" ref="C79">SUM(LARGE(I79:AA79,{1,2,3}))</f>
        <v>#NUM!</v>
      </c>
      <c r="D79" s="37" t="s">
        <v>772</v>
      </c>
      <c r="E79" s="37" t="s">
        <v>773</v>
      </c>
      <c r="F79" s="37" t="s">
        <v>774</v>
      </c>
      <c r="G79" s="40" t="s">
        <v>783</v>
      </c>
      <c r="I79" s="18"/>
      <c r="L79" s="13">
        <v>59.67</v>
      </c>
      <c r="P79" s="36"/>
    </row>
    <row r="80" spans="1:22" x14ac:dyDescent="0.25">
      <c r="A80" s="21"/>
      <c r="B80" s="13" t="e" cm="1">
        <f t="array" ref="B80">SUM(LARGE(H80:AA80,{1,2,3,4}))</f>
        <v>#NUM!</v>
      </c>
      <c r="C80" s="41" t="e" cm="1">
        <f t="array" ref="C80">SUM(LARGE(I80:AA80,{1,2,3}))</f>
        <v>#NUM!</v>
      </c>
      <c r="D80" s="37" t="s">
        <v>640</v>
      </c>
      <c r="E80" s="37" t="s">
        <v>641</v>
      </c>
      <c r="F80" s="37" t="s">
        <v>259</v>
      </c>
      <c r="G80" s="40" t="s">
        <v>34</v>
      </c>
      <c r="I80" s="18"/>
      <c r="K80" s="13">
        <v>57.332999999999998</v>
      </c>
      <c r="L80" s="18"/>
      <c r="M80" s="13">
        <f>191.5/300*100</f>
        <v>63.833333333333329</v>
      </c>
      <c r="N80" s="18"/>
      <c r="P80" s="18"/>
      <c r="Q80" s="18"/>
      <c r="R80" s="18"/>
      <c r="S80" s="18"/>
    </row>
    <row r="81" spans="1:16" x14ac:dyDescent="0.25">
      <c r="A81" s="24"/>
      <c r="C81" s="41" t="e" cm="1">
        <f t="array" ref="C81">SUM(LARGE(I81:AA81,{1,2,3}))</f>
        <v>#NUM!</v>
      </c>
      <c r="D81" s="37" t="s">
        <v>1132</v>
      </c>
      <c r="E81" s="37" t="s">
        <v>1133</v>
      </c>
      <c r="F81" s="37" t="s">
        <v>1136</v>
      </c>
      <c r="G81" s="40" t="s">
        <v>443</v>
      </c>
      <c r="I81" s="18"/>
      <c r="P81" s="13">
        <f>203/300*100</f>
        <v>67.666666666666657</v>
      </c>
    </row>
    <row r="82" spans="1:16" x14ac:dyDescent="0.25">
      <c r="A82" s="24"/>
      <c r="B82" s="13" t="e" cm="1">
        <f t="array" ref="B82">SUM(LARGE(H82:AA82,{1,2,3,4}))</f>
        <v>#NUM!</v>
      </c>
      <c r="C82" s="41" t="e" cm="1">
        <f t="array" ref="C82">SUM(LARGE(I82:AA82,{1,2,3}))</f>
        <v>#NUM!</v>
      </c>
      <c r="D82" s="37" t="s">
        <v>648</v>
      </c>
      <c r="E82" s="37" t="s">
        <v>649</v>
      </c>
      <c r="F82" s="37" t="s">
        <v>670</v>
      </c>
      <c r="G82" s="40" t="s">
        <v>483</v>
      </c>
      <c r="I82" s="18"/>
      <c r="K82" s="13">
        <v>58.5</v>
      </c>
      <c r="P82" s="36"/>
    </row>
    <row r="83" spans="1:16" x14ac:dyDescent="0.25">
      <c r="A83" s="26"/>
      <c r="B83" s="13"/>
      <c r="C83" s="41" t="e" cm="1">
        <f t="array" ref="C83">SUM(LARGE(I83:AA83,{1,2,3}))</f>
        <v>#NUM!</v>
      </c>
      <c r="D83" s="37" t="s">
        <v>1080</v>
      </c>
      <c r="E83" s="37" t="s">
        <v>1081</v>
      </c>
      <c r="F83" s="37" t="s">
        <v>1082</v>
      </c>
      <c r="G83" s="40" t="s">
        <v>189</v>
      </c>
      <c r="I83" s="18"/>
      <c r="O83" s="13">
        <v>65.332999999999998</v>
      </c>
    </row>
  </sheetData>
  <sortState xmlns:xlrd2="http://schemas.microsoft.com/office/spreadsheetml/2017/richdata2" ref="A2:AP36">
    <sortCondition descending="1" ref="C2:C36"/>
    <sortCondition ref="E2:E36"/>
  </sortState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70"/>
  <sheetViews>
    <sheetView showGridLines="0" zoomScaleNormal="100" workbookViewId="0">
      <selection activeCell="A33" sqref="A3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6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32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8" t="s">
        <v>1277</v>
      </c>
      <c r="B2" s="13" cm="1">
        <f t="array" ref="B2">SUM(LARGE(H2:AA2,{1,2,3,4}))</f>
        <v>281</v>
      </c>
      <c r="C2" s="13" cm="1">
        <f t="array" ref="C2">SUM(LARGE(H2:AA2,{1,2,3}))</f>
        <v>218</v>
      </c>
      <c r="D2" s="37" t="s">
        <v>951</v>
      </c>
      <c r="E2" s="37" t="s">
        <v>395</v>
      </c>
      <c r="F2" s="37" t="s">
        <v>964</v>
      </c>
      <c r="G2" s="40" t="s">
        <v>971</v>
      </c>
      <c r="H2" s="18"/>
      <c r="I2" s="18"/>
      <c r="L2" s="18"/>
      <c r="M2" s="18"/>
      <c r="N2" s="13">
        <f>214.5/300*100</f>
        <v>71.5</v>
      </c>
      <c r="O2" s="22"/>
      <c r="Q2" s="18">
        <v>73.5</v>
      </c>
      <c r="R2" s="13">
        <f>219/300*100</f>
        <v>73</v>
      </c>
      <c r="S2" s="13">
        <v>63</v>
      </c>
      <c r="U2" s="35"/>
      <c r="W2" s="13"/>
      <c r="X2" s="4"/>
      <c r="Y2" s="4"/>
      <c r="Z2" s="17"/>
      <c r="AE2" s="11"/>
      <c r="AF2" s="10"/>
      <c r="AG2" s="10"/>
    </row>
    <row r="3" spans="1:42" x14ac:dyDescent="0.25">
      <c r="A3" s="58" t="s">
        <v>1277</v>
      </c>
      <c r="B3" s="13" cm="1">
        <f t="array" ref="B3">SUM(LARGE(H3:AA3,{1,2,3,4}))</f>
        <v>286.66666666666663</v>
      </c>
      <c r="C3" s="13" cm="1">
        <f t="array" ref="C3">SUM(LARGE(H3:AA3,{1,2,3}))</f>
        <v>217.33366666666666</v>
      </c>
      <c r="D3" s="37" t="s">
        <v>230</v>
      </c>
      <c r="E3" s="37" t="s">
        <v>240</v>
      </c>
      <c r="F3" s="37" t="s">
        <v>250</v>
      </c>
      <c r="G3" s="40" t="s">
        <v>189</v>
      </c>
      <c r="H3" s="18"/>
      <c r="I3" s="18">
        <v>72</v>
      </c>
      <c r="J3" s="13">
        <v>72.667000000000002</v>
      </c>
      <c r="M3" s="18">
        <f>203/300*100</f>
        <v>67.666666666666657</v>
      </c>
      <c r="O3" s="22"/>
      <c r="R3" s="13">
        <f>218/300*100</f>
        <v>72.666666666666671</v>
      </c>
      <c r="S3" s="13">
        <v>69.332999999999998</v>
      </c>
    </row>
    <row r="4" spans="1:42" x14ac:dyDescent="0.25">
      <c r="A4" s="58" t="s">
        <v>1277</v>
      </c>
      <c r="B4" s="13" cm="1">
        <f t="array" ref="B4">SUM(LARGE(H4:AA4,{1,2,3,4}))</f>
        <v>273.33333333333337</v>
      </c>
      <c r="C4" s="13" cm="1">
        <f t="array" ref="C4">SUM(LARGE(H4:AA4,{1,2,3}))</f>
        <v>213.16633333333334</v>
      </c>
      <c r="D4" s="37" t="s">
        <v>450</v>
      </c>
      <c r="E4" s="37" t="s">
        <v>451</v>
      </c>
      <c r="F4" s="37" t="s">
        <v>471</v>
      </c>
      <c r="G4" s="40" t="s">
        <v>34</v>
      </c>
      <c r="H4" s="18"/>
      <c r="I4" s="18"/>
      <c r="J4" s="13">
        <v>73</v>
      </c>
      <c r="K4" s="13">
        <v>71.332999999999998</v>
      </c>
      <c r="M4" s="36"/>
      <c r="N4" s="36"/>
      <c r="O4" s="22">
        <v>60.167000000000002</v>
      </c>
      <c r="P4" s="13">
        <f>206.5/300*100</f>
        <v>68.833333333333329</v>
      </c>
      <c r="U4" s="35"/>
      <c r="V4" s="35"/>
    </row>
    <row r="5" spans="1:42" x14ac:dyDescent="0.25">
      <c r="A5" s="58" t="s">
        <v>1277</v>
      </c>
      <c r="B5" s="13"/>
      <c r="C5" s="13" cm="1">
        <f t="array" ref="C5">SUM(LARGE(H5:AA5,{1,2,3}))</f>
        <v>210.16699999999997</v>
      </c>
      <c r="D5" s="37" t="s">
        <v>956</v>
      </c>
      <c r="E5" s="37" t="s">
        <v>957</v>
      </c>
      <c r="F5" s="37" t="s">
        <v>967</v>
      </c>
      <c r="G5" s="40" t="s">
        <v>483</v>
      </c>
      <c r="H5" s="18"/>
      <c r="I5" s="18"/>
      <c r="L5" s="18"/>
      <c r="M5" s="18"/>
      <c r="N5" s="13">
        <f>215/300*100</f>
        <v>71.666666666666671</v>
      </c>
      <c r="O5" s="22"/>
      <c r="P5" s="13">
        <f>205/300*100</f>
        <v>68.333333333333329</v>
      </c>
      <c r="R5" s="13">
        <f>202.5/300*100</f>
        <v>67.5</v>
      </c>
      <c r="S5" s="13">
        <v>70.167000000000002</v>
      </c>
    </row>
    <row r="6" spans="1:42" x14ac:dyDescent="0.25">
      <c r="A6" s="58" t="s">
        <v>1277</v>
      </c>
      <c r="B6" s="13"/>
      <c r="C6" s="13" cm="1">
        <f t="array" ref="C6">SUM(LARGE(H6:AA6,{1,2,3}))</f>
        <v>207.49966666666666</v>
      </c>
      <c r="D6" s="37" t="s">
        <v>962</v>
      </c>
      <c r="E6" s="37" t="s">
        <v>963</v>
      </c>
      <c r="F6" s="37" t="s">
        <v>970</v>
      </c>
      <c r="G6" s="40" t="s">
        <v>442</v>
      </c>
      <c r="H6" s="18"/>
      <c r="I6" s="18"/>
      <c r="L6" s="18"/>
      <c r="M6" s="18"/>
      <c r="N6" s="13">
        <f>202.5/300*100</f>
        <v>67.5</v>
      </c>
      <c r="O6" s="22">
        <v>69.332999999999998</v>
      </c>
      <c r="P6" s="13">
        <f>187/300*100</f>
        <v>62.333333333333329</v>
      </c>
      <c r="R6" s="13">
        <f>212/300*100</f>
        <v>70.666666666666671</v>
      </c>
    </row>
    <row r="7" spans="1:42" x14ac:dyDescent="0.25">
      <c r="A7" s="58" t="s">
        <v>1277</v>
      </c>
      <c r="B7" s="13" t="e" cm="1">
        <f t="array" ref="B7">SUM(LARGE(H7:AA7,{1,2,3,4}))</f>
        <v>#NUM!</v>
      </c>
      <c r="C7" s="13" cm="1">
        <f t="array" ref="C7">SUM(LARGE(H7:AA7,{1,2,3}))</f>
        <v>207.333</v>
      </c>
      <c r="D7" s="37" t="s">
        <v>52</v>
      </c>
      <c r="E7" s="37" t="s">
        <v>53</v>
      </c>
      <c r="F7" s="37" t="s">
        <v>75</v>
      </c>
      <c r="G7" s="40" t="s">
        <v>43</v>
      </c>
      <c r="H7" s="18">
        <v>71.5</v>
      </c>
      <c r="I7" s="18">
        <v>68.5</v>
      </c>
      <c r="K7" s="13">
        <v>67.332999999999998</v>
      </c>
      <c r="N7" s="36"/>
      <c r="O7" s="22"/>
    </row>
    <row r="8" spans="1:42" x14ac:dyDescent="0.25">
      <c r="A8" s="58" t="s">
        <v>1277</v>
      </c>
      <c r="B8" s="13" t="e" cm="1">
        <f t="array" ref="B8">SUM(LARGE(H8:AA8,{1,2,3,4}))</f>
        <v>#NUM!</v>
      </c>
      <c r="C8" s="13" cm="1">
        <f t="array" ref="C8">SUM(LARGE(H8:AA8,{1,2,3}))</f>
        <v>206.83333333333331</v>
      </c>
      <c r="D8" s="37" t="s">
        <v>875</v>
      </c>
      <c r="E8" s="37" t="s">
        <v>868</v>
      </c>
      <c r="F8" s="37" t="s">
        <v>880</v>
      </c>
      <c r="G8" s="40" t="s">
        <v>881</v>
      </c>
      <c r="H8" s="40"/>
      <c r="I8" s="40"/>
      <c r="J8" s="40"/>
      <c r="K8" s="40"/>
      <c r="L8" s="18"/>
      <c r="M8" s="18">
        <f>206.5/300*100</f>
        <v>68.833333333333329</v>
      </c>
      <c r="N8" s="40"/>
      <c r="O8" s="37"/>
      <c r="P8" s="13">
        <f>207/300*100</f>
        <v>69</v>
      </c>
      <c r="R8" s="13">
        <f>207/300*100</f>
        <v>69</v>
      </c>
    </row>
    <row r="9" spans="1:42" x14ac:dyDescent="0.25">
      <c r="A9" s="58" t="s">
        <v>1277</v>
      </c>
      <c r="B9" s="13" cm="1">
        <f t="array" ref="B9">SUM(LARGE(H9:AA9,{1,2,3,4}))</f>
        <v>269.16700000000003</v>
      </c>
      <c r="C9" s="13" cm="1">
        <f t="array" ref="C9">SUM(LARGE(H9:AA9,{1,2,3}))</f>
        <v>205.667</v>
      </c>
      <c r="D9" s="37" t="s">
        <v>464</v>
      </c>
      <c r="E9" s="37" t="s">
        <v>427</v>
      </c>
      <c r="F9" s="37" t="s">
        <v>478</v>
      </c>
      <c r="G9" s="40" t="s">
        <v>161</v>
      </c>
      <c r="H9" s="18"/>
      <c r="I9" s="18"/>
      <c r="J9" s="13">
        <v>72.667000000000002</v>
      </c>
      <c r="K9" s="13">
        <v>63.5</v>
      </c>
      <c r="M9" s="18">
        <f>198/300*100</f>
        <v>66</v>
      </c>
      <c r="O9" s="22">
        <v>67</v>
      </c>
      <c r="P9" s="13">
        <f>177.5/300*100</f>
        <v>59.166666666666664</v>
      </c>
      <c r="R9" s="13">
        <f>181/300*100</f>
        <v>60.333333333333336</v>
      </c>
    </row>
    <row r="10" spans="1:42" x14ac:dyDescent="0.25">
      <c r="A10" s="58" t="s">
        <v>1277</v>
      </c>
      <c r="B10" s="13"/>
      <c r="C10" s="13" cm="1">
        <f t="array" ref="C10">SUM(LARGE(H10:AA10,{1,2,3}))</f>
        <v>204.33366666666666</v>
      </c>
      <c r="D10" s="37" t="s">
        <v>1086</v>
      </c>
      <c r="E10" s="37" t="s">
        <v>1087</v>
      </c>
      <c r="F10" s="37" t="s">
        <v>1088</v>
      </c>
      <c r="G10" s="40" t="s">
        <v>34</v>
      </c>
      <c r="H10" s="18"/>
      <c r="I10" s="18"/>
      <c r="L10" s="18"/>
      <c r="M10" s="18"/>
      <c r="N10" s="36"/>
      <c r="O10" s="22">
        <v>66.5</v>
      </c>
      <c r="P10" s="13">
        <f>206/300*100</f>
        <v>68.666666666666671</v>
      </c>
      <c r="R10" s="13">
        <f>181/300*100</f>
        <v>60.333333333333336</v>
      </c>
      <c r="S10" s="13">
        <v>69.167000000000002</v>
      </c>
    </row>
    <row r="11" spans="1:42" x14ac:dyDescent="0.25">
      <c r="A11" s="58" t="s">
        <v>1277</v>
      </c>
      <c r="B11" s="13" cm="1">
        <f t="array" ref="B11">SUM(LARGE(H11:AA11,{1,2,3,4}))</f>
        <v>267.33333333333331</v>
      </c>
      <c r="C11" s="13" cm="1">
        <f t="array" ref="C11">SUM(LARGE(H11:AA11,{1,2,3}))</f>
        <v>204.33333333333331</v>
      </c>
      <c r="D11" s="37" t="s">
        <v>234</v>
      </c>
      <c r="E11" s="37" t="s">
        <v>244</v>
      </c>
      <c r="F11" s="37" t="s">
        <v>254</v>
      </c>
      <c r="G11" s="40"/>
      <c r="H11" s="18"/>
      <c r="I11" s="18">
        <v>63</v>
      </c>
      <c r="N11" s="13">
        <f>203/300*100</f>
        <v>67.666666666666657</v>
      </c>
      <c r="O11" s="22">
        <v>67</v>
      </c>
      <c r="P11" s="13">
        <f>209/300*100</f>
        <v>69.666666666666671</v>
      </c>
      <c r="S11" s="13">
        <v>62.332999999999998</v>
      </c>
      <c r="T11" s="18"/>
      <c r="W11" s="13"/>
      <c r="X11" s="16"/>
      <c r="Y11" s="16"/>
      <c r="Z11" s="12"/>
      <c r="AA11" s="6"/>
      <c r="AB11" s="6"/>
      <c r="AC11" s="6"/>
      <c r="AD11" s="6"/>
      <c r="AE11" s="6"/>
    </row>
    <row r="12" spans="1:42" x14ac:dyDescent="0.25">
      <c r="A12" s="58" t="s">
        <v>1277</v>
      </c>
      <c r="B12" s="13" t="e" cm="1">
        <f t="array" ref="B12">SUM(LARGE(H12:AA12,{1,2,3,4}))</f>
        <v>#NUM!</v>
      </c>
      <c r="C12" s="13" cm="1">
        <f t="array" ref="C12">SUM(LARGE(H12:AA12,{1,2,3}))</f>
        <v>204.16633333333334</v>
      </c>
      <c r="D12" s="37" t="s">
        <v>449</v>
      </c>
      <c r="E12" s="37" t="s">
        <v>17</v>
      </c>
      <c r="F12" s="37" t="s">
        <v>470</v>
      </c>
      <c r="G12" s="40" t="s">
        <v>25</v>
      </c>
      <c r="H12" s="18"/>
      <c r="I12" s="18"/>
      <c r="J12" s="13">
        <v>70</v>
      </c>
      <c r="M12" s="36"/>
      <c r="N12" s="36"/>
      <c r="O12" s="22">
        <v>67.832999999999998</v>
      </c>
      <c r="R12" s="13">
        <f>199/300*100</f>
        <v>66.333333333333329</v>
      </c>
    </row>
    <row r="13" spans="1:42" x14ac:dyDescent="0.25">
      <c r="A13" s="58" t="s">
        <v>1277</v>
      </c>
      <c r="B13" s="13" cm="1">
        <f t="array" ref="B13">SUM(LARGE(H13:AA13,{1,2,3,4}))</f>
        <v>266.99966666666666</v>
      </c>
      <c r="C13" s="13" cm="1">
        <f t="array" ref="C13">SUM(LARGE(H13:AA13,{1,2,3}))</f>
        <v>203.66633333333334</v>
      </c>
      <c r="D13" s="37" t="s">
        <v>54</v>
      </c>
      <c r="E13" s="37" t="s">
        <v>55</v>
      </c>
      <c r="F13" s="37" t="s">
        <v>76</v>
      </c>
      <c r="G13" s="40" t="s">
        <v>44</v>
      </c>
      <c r="H13" s="18">
        <v>69.5</v>
      </c>
      <c r="I13" s="18"/>
      <c r="L13" s="18"/>
      <c r="M13" s="36"/>
      <c r="N13" s="13">
        <f>190/300*100</f>
        <v>63.333333333333329</v>
      </c>
      <c r="O13" s="22">
        <v>64.832999999999998</v>
      </c>
      <c r="P13" s="13">
        <f>208/300*100</f>
        <v>69.333333333333343</v>
      </c>
      <c r="Q13" s="18"/>
      <c r="S13" s="18"/>
      <c r="U13" s="35"/>
      <c r="V13" s="35"/>
    </row>
    <row r="14" spans="1:42" x14ac:dyDescent="0.25">
      <c r="A14" s="58" t="s">
        <v>1277</v>
      </c>
      <c r="B14" s="13" t="e" cm="1">
        <f t="array" ref="B14">SUM(LARGE(H14:AA14,{1,2,3,4}))</f>
        <v>#NUM!</v>
      </c>
      <c r="C14" s="13" cm="1">
        <f t="array" ref="C14">SUM(LARGE(H14:AA14,{1,2,3}))</f>
        <v>203.5</v>
      </c>
      <c r="D14" s="37" t="s">
        <v>869</v>
      </c>
      <c r="E14" s="37" t="s">
        <v>870</v>
      </c>
      <c r="F14" s="37" t="s">
        <v>877</v>
      </c>
      <c r="G14" s="40" t="s">
        <v>882</v>
      </c>
      <c r="H14" s="36"/>
      <c r="I14" s="18"/>
      <c r="K14" s="18"/>
      <c r="L14" s="18"/>
      <c r="M14" s="18">
        <f>208/300*100</f>
        <v>69.333333333333343</v>
      </c>
      <c r="N14" s="18"/>
      <c r="O14" s="22"/>
      <c r="P14" s="13">
        <f>204.5/300*100</f>
        <v>68.166666666666657</v>
      </c>
      <c r="Q14" s="18"/>
      <c r="R14" s="13">
        <f>198/300*100</f>
        <v>66</v>
      </c>
      <c r="S14" s="18"/>
      <c r="U14" s="34"/>
      <c r="V14" s="34"/>
    </row>
    <row r="15" spans="1:42" x14ac:dyDescent="0.25">
      <c r="A15" s="58" t="s">
        <v>1277</v>
      </c>
      <c r="B15" s="13" cm="1">
        <f t="array" ref="B15">SUM(LARGE(H15:AA15,{1,2,3,4}))</f>
        <v>268.00066666666669</v>
      </c>
      <c r="C15" s="13" cm="1">
        <f t="array" ref="C15">SUM(LARGE(H15:AA15,{1,2,3}))</f>
        <v>202.834</v>
      </c>
      <c r="D15" s="37" t="s">
        <v>447</v>
      </c>
      <c r="E15" s="37" t="s">
        <v>448</v>
      </c>
      <c r="F15" s="37" t="s">
        <v>469</v>
      </c>
      <c r="G15" s="40" t="s">
        <v>446</v>
      </c>
      <c r="H15" s="18"/>
      <c r="I15" s="18"/>
      <c r="J15" s="13">
        <v>66.667000000000002</v>
      </c>
      <c r="K15" s="13">
        <v>69.667000000000002</v>
      </c>
      <c r="M15" s="18">
        <f>199.5/300*100</f>
        <v>66.5</v>
      </c>
      <c r="N15" s="13">
        <f>181.5/300*100</f>
        <v>60.5</v>
      </c>
      <c r="O15" s="22"/>
      <c r="P15" s="13">
        <f>195.5/300*100</f>
        <v>65.166666666666657</v>
      </c>
      <c r="R15" s="13">
        <f>188/300*100</f>
        <v>62.666666666666671</v>
      </c>
      <c r="S15" s="13">
        <v>64.832999999999998</v>
      </c>
    </row>
    <row r="16" spans="1:42" x14ac:dyDescent="0.25">
      <c r="A16" s="58" t="s">
        <v>1277</v>
      </c>
      <c r="B16" s="13" cm="1">
        <f t="array" ref="B16">SUM(LARGE(H16:AA16,{1,2,3,4}))</f>
        <v>266.83733333333333</v>
      </c>
      <c r="C16" s="13" cm="1">
        <f t="array" ref="C16">SUM(LARGE(H16:AA16,{1,2,3}))</f>
        <v>202.00399999999999</v>
      </c>
      <c r="D16" s="37" t="s">
        <v>60</v>
      </c>
      <c r="E16" s="37" t="s">
        <v>61</v>
      </c>
      <c r="F16" s="37" t="s">
        <v>79</v>
      </c>
      <c r="G16" s="40" t="s">
        <v>47</v>
      </c>
      <c r="H16" s="18">
        <v>62</v>
      </c>
      <c r="I16" s="18">
        <v>65.667000000000002</v>
      </c>
      <c r="J16" s="18"/>
      <c r="K16" s="18"/>
      <c r="L16" s="18">
        <v>68.67</v>
      </c>
      <c r="M16" s="18"/>
      <c r="N16" s="13">
        <f>187.5/300*100</f>
        <v>62.5</v>
      </c>
      <c r="O16" s="22"/>
      <c r="P16" s="13">
        <f>194.5/300*100</f>
        <v>64.833333333333329</v>
      </c>
      <c r="Q16" s="18"/>
      <c r="R16" s="18"/>
      <c r="S16" s="13">
        <v>67.667000000000002</v>
      </c>
    </row>
    <row r="17" spans="1:33" x14ac:dyDescent="0.25">
      <c r="A17" s="58" t="s">
        <v>1277</v>
      </c>
      <c r="B17" s="13" cm="1">
        <f t="array" ref="B17">SUM(LARGE(H17:AA17,{1,2,3,4}))</f>
        <v>264</v>
      </c>
      <c r="C17" s="13" cm="1">
        <f t="array" ref="C17">SUM(LARGE(H17:AA17,{1,2,3}))</f>
        <v>201.667</v>
      </c>
      <c r="D17" s="37" t="s">
        <v>58</v>
      </c>
      <c r="E17" s="37" t="s">
        <v>59</v>
      </c>
      <c r="F17" s="37" t="s">
        <v>78</v>
      </c>
      <c r="G17" s="40" t="s">
        <v>46</v>
      </c>
      <c r="H17" s="18">
        <v>66.667000000000002</v>
      </c>
      <c r="I17" s="18">
        <v>62.332999999999998</v>
      </c>
      <c r="L17" s="18">
        <v>68</v>
      </c>
      <c r="O17" s="22"/>
      <c r="P17" s="13">
        <f>156.5/300*100</f>
        <v>52.166666666666664</v>
      </c>
      <c r="Q17" s="18">
        <v>67</v>
      </c>
    </row>
    <row r="18" spans="1:33" x14ac:dyDescent="0.25">
      <c r="A18" s="58" t="s">
        <v>1277</v>
      </c>
      <c r="B18" s="13" cm="1">
        <f t="array" ref="B18">SUM(LARGE(H18:AA18,{1,2,3,4}))</f>
        <v>264.99966666666666</v>
      </c>
      <c r="C18" s="13" cm="1">
        <f t="array" ref="C18">SUM(LARGE(H18:AA18,{1,2,3}))</f>
        <v>201.16666666666666</v>
      </c>
      <c r="D18" s="37" t="s">
        <v>233</v>
      </c>
      <c r="E18" s="37" t="s">
        <v>243</v>
      </c>
      <c r="F18" s="37" t="s">
        <v>253</v>
      </c>
      <c r="G18" s="40" t="s">
        <v>444</v>
      </c>
      <c r="H18" s="18"/>
      <c r="I18" s="18">
        <v>63.832999999999998</v>
      </c>
      <c r="J18" s="13">
        <v>63.332999999999998</v>
      </c>
      <c r="M18" s="18">
        <f>197/300*100</f>
        <v>65.666666666666657</v>
      </c>
      <c r="O18" s="22"/>
      <c r="P18" s="13">
        <f>205.5/300*100</f>
        <v>68.5</v>
      </c>
      <c r="R18" s="13">
        <f>201/300*100</f>
        <v>67</v>
      </c>
      <c r="S18" s="13">
        <v>62.667000000000002</v>
      </c>
    </row>
    <row r="19" spans="1:33" x14ac:dyDescent="0.25">
      <c r="A19" s="58" t="s">
        <v>1277</v>
      </c>
      <c r="B19" s="13" t="e" cm="1">
        <f t="array" ref="B19">SUM(LARGE(H19:AA19,{1,2,3,4}))</f>
        <v>#NUM!</v>
      </c>
      <c r="C19" s="13" cm="1">
        <f t="array" ref="C19">SUM(LARGE(H19:AA19,{1,2,3}))</f>
        <v>200.50299999999999</v>
      </c>
      <c r="D19" s="37" t="s">
        <v>836</v>
      </c>
      <c r="E19" s="37" t="s">
        <v>837</v>
      </c>
      <c r="F19" s="37" t="s">
        <v>838</v>
      </c>
      <c r="G19" s="40" t="s">
        <v>782</v>
      </c>
      <c r="L19" s="18">
        <v>70.67</v>
      </c>
      <c r="O19" s="22">
        <v>66.332999999999998</v>
      </c>
      <c r="R19" s="13">
        <f>190.5/300*100</f>
        <v>63.5</v>
      </c>
    </row>
    <row r="20" spans="1:33" x14ac:dyDescent="0.25">
      <c r="A20" s="58" t="s">
        <v>1277</v>
      </c>
      <c r="B20" s="13" cm="1">
        <f t="array" ref="B20">SUM(LARGE(H20:AA20,{1,2,3,4}))</f>
        <v>261.33666666666664</v>
      </c>
      <c r="C20" s="13" cm="1">
        <f t="array" ref="C20">SUM(LARGE(H20:AA20,{1,2,3}))</f>
        <v>200.00333333333333</v>
      </c>
      <c r="D20" s="37" t="s">
        <v>232</v>
      </c>
      <c r="E20" s="37" t="s">
        <v>242</v>
      </c>
      <c r="F20" s="37" t="s">
        <v>252</v>
      </c>
      <c r="G20" s="40" t="s">
        <v>783</v>
      </c>
      <c r="H20" s="18"/>
      <c r="I20" s="18">
        <v>64</v>
      </c>
      <c r="N20" s="13">
        <f>184/300*100</f>
        <v>61.333333333333329</v>
      </c>
      <c r="O20" s="22"/>
      <c r="P20" s="13">
        <f>196/300*100</f>
        <v>65.333333333333329</v>
      </c>
      <c r="Q20" s="18">
        <v>70.67</v>
      </c>
    </row>
    <row r="21" spans="1:33" x14ac:dyDescent="0.25">
      <c r="A21" s="58" t="s">
        <v>1277</v>
      </c>
      <c r="B21" s="13" cm="1">
        <f t="array" ref="B21">SUM(LARGE(H21:AA21,{1,2,3,4}))</f>
        <v>264.00066666666669</v>
      </c>
      <c r="C21" s="13" cm="1">
        <f t="array" ref="C21">SUM(LARGE(H21:AA21,{1,2,3}))</f>
        <v>199.83366666666666</v>
      </c>
      <c r="D21" s="37" t="s">
        <v>456</v>
      </c>
      <c r="E21" s="37" t="s">
        <v>457</v>
      </c>
      <c r="F21" s="37" t="s">
        <v>474</v>
      </c>
      <c r="G21" s="40" t="s">
        <v>161</v>
      </c>
      <c r="H21" s="18"/>
      <c r="I21" s="18"/>
      <c r="J21" s="13">
        <v>66.667000000000002</v>
      </c>
      <c r="M21" s="18">
        <f>199.5/300*100</f>
        <v>66.5</v>
      </c>
      <c r="O21" s="22">
        <v>64.167000000000002</v>
      </c>
      <c r="P21" s="36"/>
      <c r="R21" s="13">
        <f>200/300*100</f>
        <v>66.666666666666657</v>
      </c>
    </row>
    <row r="22" spans="1:33" x14ac:dyDescent="0.25">
      <c r="A22" s="58" t="s">
        <v>1277</v>
      </c>
      <c r="B22" s="13" cm="1">
        <f t="array" ref="B22">SUM(LARGE(H22:AA22,{1,2,3,4}))</f>
        <v>255.334</v>
      </c>
      <c r="C22" s="13" cm="1">
        <f t="array" ref="C22">SUM(LARGE(H22:AA22,{1,2,3}))</f>
        <v>196.667</v>
      </c>
      <c r="D22" s="37" t="s">
        <v>822</v>
      </c>
      <c r="E22" s="37" t="s">
        <v>823</v>
      </c>
      <c r="F22" s="37" t="s">
        <v>824</v>
      </c>
      <c r="G22" s="40" t="s">
        <v>782</v>
      </c>
      <c r="H22" s="18"/>
      <c r="I22" s="18"/>
      <c r="J22" s="18"/>
      <c r="L22" s="18">
        <v>68.5</v>
      </c>
      <c r="O22" s="22">
        <v>63.167000000000002</v>
      </c>
      <c r="Q22" s="18">
        <v>65</v>
      </c>
      <c r="S22" s="13">
        <v>58.667000000000002</v>
      </c>
    </row>
    <row r="23" spans="1:33" x14ac:dyDescent="0.25">
      <c r="A23" s="58" t="s">
        <v>1277</v>
      </c>
      <c r="B23" s="13" cm="1">
        <f t="array" ref="B23">SUM(LARGE(H23:AA23,{1,2,3,4}))</f>
        <v>260</v>
      </c>
      <c r="C23" s="13" cm="1">
        <f t="array" ref="C23">SUM(LARGE(H23:AA23,{1,2,3}))</f>
        <v>196.5</v>
      </c>
      <c r="D23" s="37" t="s">
        <v>826</v>
      </c>
      <c r="E23" s="37" t="s">
        <v>827</v>
      </c>
      <c r="F23" s="37" t="s">
        <v>828</v>
      </c>
      <c r="G23" s="40" t="s">
        <v>124</v>
      </c>
      <c r="H23" s="18"/>
      <c r="I23" s="18"/>
      <c r="J23" s="18"/>
      <c r="L23" s="18">
        <v>65.33</v>
      </c>
      <c r="M23" s="18"/>
      <c r="O23" s="22">
        <v>63.5</v>
      </c>
      <c r="Q23" s="18">
        <v>66.67</v>
      </c>
      <c r="S23" s="13">
        <v>64.5</v>
      </c>
    </row>
    <row r="24" spans="1:33" x14ac:dyDescent="0.25">
      <c r="A24" s="58" t="s">
        <v>1277</v>
      </c>
      <c r="B24" s="13" cm="1">
        <f t="array" ref="B24">SUM(LARGE(H24:AA24,{1,2,3,4}))</f>
        <v>258.16966666666667</v>
      </c>
      <c r="C24" s="13" cm="1">
        <f t="array" ref="C24">SUM(LARGE(H24:AA24,{1,2,3}))</f>
        <v>196.3366666666667</v>
      </c>
      <c r="D24" s="37" t="s">
        <v>829</v>
      </c>
      <c r="E24" s="37" t="s">
        <v>830</v>
      </c>
      <c r="F24" s="37" t="s">
        <v>831</v>
      </c>
      <c r="G24" s="40" t="s">
        <v>782</v>
      </c>
      <c r="H24" s="18"/>
      <c r="I24" s="18"/>
      <c r="J24" s="18"/>
      <c r="L24" s="18">
        <v>64.5</v>
      </c>
      <c r="M24" s="18"/>
      <c r="N24" s="18"/>
      <c r="O24" s="22">
        <v>58.167000000000002</v>
      </c>
      <c r="P24" s="13">
        <f>192.5/300*100</f>
        <v>64.166666666666671</v>
      </c>
      <c r="Q24" s="18">
        <v>67.67</v>
      </c>
      <c r="R24" s="18"/>
      <c r="S24" s="13">
        <v>61.832999999999998</v>
      </c>
    </row>
    <row r="25" spans="1:33" x14ac:dyDescent="0.25">
      <c r="A25" s="58" t="s">
        <v>1277</v>
      </c>
      <c r="B25" s="13"/>
      <c r="C25" s="13" cm="1">
        <f t="array" ref="C25">SUM(LARGE(H25:AA25,{1,2,3}))</f>
        <v>195.66666666666663</v>
      </c>
      <c r="D25" s="37" t="s">
        <v>960</v>
      </c>
      <c r="E25" s="37" t="s">
        <v>961</v>
      </c>
      <c r="F25" s="37" t="s">
        <v>969</v>
      </c>
      <c r="G25" s="40" t="s">
        <v>882</v>
      </c>
      <c r="H25" s="18"/>
      <c r="I25" s="18"/>
      <c r="L25" s="18"/>
      <c r="M25" s="18"/>
      <c r="N25" s="13">
        <f>187/300*100</f>
        <v>62.333333333333329</v>
      </c>
      <c r="O25" s="22"/>
      <c r="P25" s="13">
        <f>205/300*100</f>
        <v>68.333333333333329</v>
      </c>
      <c r="Q25" s="18"/>
      <c r="R25" s="13">
        <f>195/300*100</f>
        <v>65</v>
      </c>
      <c r="S25" s="18"/>
    </row>
    <row r="26" spans="1:33" x14ac:dyDescent="0.25">
      <c r="A26" s="59" t="s">
        <v>1279</v>
      </c>
      <c r="B26" s="13" cm="1">
        <f t="array" ref="B26">SUM(LARGE(H26:AA26,{1,2,3,4}))</f>
        <v>257.33366666666666</v>
      </c>
      <c r="C26" s="13" cm="1">
        <f t="array" ref="C26">SUM(LARGE(H26:AA26,{1,2,3}))</f>
        <v>195.33366666666666</v>
      </c>
      <c r="D26" s="37" t="s">
        <v>56</v>
      </c>
      <c r="E26" s="37" t="s">
        <v>57</v>
      </c>
      <c r="F26" s="37" t="s">
        <v>77</v>
      </c>
      <c r="G26" s="40" t="s">
        <v>45</v>
      </c>
      <c r="H26" s="18">
        <v>67</v>
      </c>
      <c r="I26" s="18"/>
      <c r="J26" s="18"/>
      <c r="K26" s="18"/>
      <c r="L26" s="18">
        <v>62</v>
      </c>
      <c r="M26" s="36"/>
      <c r="N26" s="18"/>
      <c r="O26" s="22"/>
      <c r="P26" s="13">
        <f>198.5/300*100</f>
        <v>66.166666666666657</v>
      </c>
      <c r="R26" s="18"/>
      <c r="S26" s="13">
        <v>62.167000000000002</v>
      </c>
    </row>
    <row r="27" spans="1:33" x14ac:dyDescent="0.25">
      <c r="A27" s="59" t="s">
        <v>1279</v>
      </c>
      <c r="B27" s="13" cm="1">
        <f t="array" ref="B27">SUM(LARGE(H27:AA27,{1,2,3,4}))</f>
        <v>257.66633333333334</v>
      </c>
      <c r="C27" s="13" cm="1">
        <f t="array" ref="C27">SUM(LARGE(H27:AA27,{1,2,3}))</f>
        <v>194.16633333333331</v>
      </c>
      <c r="D27" s="37" t="s">
        <v>452</v>
      </c>
      <c r="E27" s="37" t="s">
        <v>453</v>
      </c>
      <c r="F27" s="37" t="s">
        <v>472</v>
      </c>
      <c r="G27" s="40" t="s">
        <v>34</v>
      </c>
      <c r="H27" s="18"/>
      <c r="I27" s="18"/>
      <c r="J27" s="13">
        <v>64.332999999999998</v>
      </c>
      <c r="K27" s="13">
        <v>63.5</v>
      </c>
      <c r="M27" s="18">
        <f>193/300*100</f>
        <v>64.333333333333329</v>
      </c>
      <c r="O27" s="22"/>
      <c r="P27" s="13">
        <f>196.5/300*100</f>
        <v>65.5</v>
      </c>
    </row>
    <row r="28" spans="1:33" x14ac:dyDescent="0.25">
      <c r="A28" s="59" t="s">
        <v>1279</v>
      </c>
      <c r="B28" s="13" t="e" cm="1">
        <f t="array" ref="B28">SUM(LARGE(H28:AA28,{1,2,3,4}))</f>
        <v>#NUM!</v>
      </c>
      <c r="C28" s="13" cm="1">
        <f t="array" ref="C28">SUM(LARGE(H28:AA28,{1,2,3}))</f>
        <v>192.83333333333331</v>
      </c>
      <c r="D28" s="37" t="s">
        <v>458</v>
      </c>
      <c r="E28" s="37" t="s">
        <v>459</v>
      </c>
      <c r="F28" s="37" t="s">
        <v>475</v>
      </c>
      <c r="G28" s="40" t="s">
        <v>189</v>
      </c>
      <c r="H28" s="18"/>
      <c r="I28" s="18"/>
      <c r="J28" s="13">
        <v>64</v>
      </c>
      <c r="M28" s="36"/>
      <c r="N28" s="13">
        <f>200/300*100</f>
        <v>66.666666666666657</v>
      </c>
      <c r="O28" s="38"/>
      <c r="P28" s="13">
        <f>186.5/300*100</f>
        <v>62.166666666666671</v>
      </c>
      <c r="X28" s="16"/>
      <c r="Y28" s="16"/>
      <c r="Z28" s="12"/>
      <c r="AA28" s="6"/>
      <c r="AB28" s="6"/>
      <c r="AC28" s="6"/>
      <c r="AD28" s="6"/>
      <c r="AE28" s="6"/>
      <c r="AF28" s="10"/>
      <c r="AG28" s="10"/>
    </row>
    <row r="29" spans="1:33" x14ac:dyDescent="0.25">
      <c r="A29" s="59" t="s">
        <v>1279</v>
      </c>
      <c r="B29" s="13" t="e" cm="1">
        <f t="array" ref="B29">SUM(LARGE(H29:AA29,{1,2,3,4}))</f>
        <v>#NUM!</v>
      </c>
      <c r="C29" s="13" cm="1">
        <f t="array" ref="C29">SUM(LARGE(H29:AA29,{1,2,3}))</f>
        <v>192.167</v>
      </c>
      <c r="D29" s="37" t="s">
        <v>272</v>
      </c>
      <c r="E29" s="37" t="s">
        <v>263</v>
      </c>
      <c r="F29" s="37" t="s">
        <v>825</v>
      </c>
      <c r="G29" s="40" t="s">
        <v>835</v>
      </c>
      <c r="H29" s="18"/>
      <c r="I29" s="18"/>
      <c r="J29" s="18"/>
      <c r="L29" s="18">
        <v>67</v>
      </c>
      <c r="O29" s="22"/>
      <c r="Q29" s="18">
        <v>65</v>
      </c>
      <c r="S29" s="13">
        <v>60.167000000000002</v>
      </c>
    </row>
    <row r="30" spans="1:33" x14ac:dyDescent="0.25">
      <c r="A30" s="59" t="s">
        <v>1279</v>
      </c>
      <c r="B30" s="13" cm="1">
        <f t="array" ref="B30">SUM(LARGE(H30:AA30,{1,2,3,4}))</f>
        <v>251.50366666666667</v>
      </c>
      <c r="C30" s="13" cm="1">
        <f t="array" ref="C30">SUM(LARGE(H30:AA30,{1,2,3}))</f>
        <v>190.83666666666667</v>
      </c>
      <c r="D30" s="37" t="s">
        <v>71</v>
      </c>
      <c r="E30" s="37" t="s">
        <v>72</v>
      </c>
      <c r="F30" s="37" t="s">
        <v>85</v>
      </c>
      <c r="G30" s="40" t="s">
        <v>51</v>
      </c>
      <c r="H30" s="18">
        <v>56.5</v>
      </c>
      <c r="I30" s="18"/>
      <c r="J30" s="18"/>
      <c r="L30" s="18">
        <v>61</v>
      </c>
      <c r="M30" s="18"/>
      <c r="N30" s="18"/>
      <c r="O30" s="22">
        <v>60.667000000000002</v>
      </c>
      <c r="P30" s="13">
        <f>189.5/300*100</f>
        <v>63.166666666666671</v>
      </c>
      <c r="Q30" s="18">
        <v>66.67</v>
      </c>
      <c r="R30" s="18"/>
      <c r="S30" s="13">
        <v>60.667000000000002</v>
      </c>
    </row>
    <row r="31" spans="1:33" x14ac:dyDescent="0.25">
      <c r="B31" s="13" t="e" cm="1">
        <f t="array" ref="B31">SUM(LARGE(H31:AA31,{1,2,3,4}))</f>
        <v>#NUM!</v>
      </c>
      <c r="C31" s="13" cm="1">
        <f t="array" ref="C31">SUM(LARGE(H31:AA31,{1,2,3}))</f>
        <v>189.66666666666666</v>
      </c>
      <c r="D31" s="37" t="s">
        <v>867</v>
      </c>
      <c r="E31" s="37" t="s">
        <v>868</v>
      </c>
      <c r="F31" s="37" t="s">
        <v>876</v>
      </c>
      <c r="G31" s="40" t="s">
        <v>881</v>
      </c>
      <c r="L31" s="18"/>
      <c r="M31" s="18">
        <f>194/300*100</f>
        <v>64.666666666666657</v>
      </c>
      <c r="N31" s="36"/>
      <c r="O31" s="38"/>
      <c r="P31" s="13">
        <f>190.5/300*100</f>
        <v>63.5</v>
      </c>
      <c r="R31" s="13">
        <f>184.5/300*100</f>
        <v>61.5</v>
      </c>
      <c r="U31" s="34"/>
      <c r="V31" s="34"/>
      <c r="W31" s="13"/>
    </row>
    <row r="32" spans="1:33" x14ac:dyDescent="0.25">
      <c r="A32" s="5"/>
      <c r="B32" s="13" cm="1">
        <f t="array" ref="B32">SUM(LARGE(H32:AA32,{1,2,3,4}))</f>
        <v>249.17000000000002</v>
      </c>
      <c r="C32" s="13" cm="1">
        <f t="array" ref="C32">SUM(LARGE(H32:AA32,{1,2,3}))</f>
        <v>189.17000000000002</v>
      </c>
      <c r="D32" s="37" t="s">
        <v>64</v>
      </c>
      <c r="E32" s="37" t="s">
        <v>65</v>
      </c>
      <c r="F32" s="37" t="s">
        <v>81</v>
      </c>
      <c r="G32" s="40" t="s">
        <v>49</v>
      </c>
      <c r="H32" s="18">
        <v>60</v>
      </c>
      <c r="L32" s="18">
        <v>60.67</v>
      </c>
      <c r="M32" s="36"/>
      <c r="O32" s="22">
        <v>62.5</v>
      </c>
      <c r="Q32" s="18">
        <v>66</v>
      </c>
    </row>
    <row r="33" spans="1:33" x14ac:dyDescent="0.25">
      <c r="A33" s="5"/>
      <c r="B33" s="13" cm="1">
        <f t="array" ref="B33">SUM(LARGE(H33:AA33,{1,2,3,4}))</f>
        <v>249.33</v>
      </c>
      <c r="C33" s="13" cm="1">
        <f t="array" ref="C33">SUM(LARGE(H33:AA33,{1,2,3}))</f>
        <v>189.16300000000001</v>
      </c>
      <c r="D33" s="37" t="s">
        <v>69</v>
      </c>
      <c r="E33" s="37" t="s">
        <v>70</v>
      </c>
      <c r="F33" s="37" t="s">
        <v>84</v>
      </c>
      <c r="G33" s="40" t="s">
        <v>45</v>
      </c>
      <c r="H33" s="18">
        <v>57.832999999999998</v>
      </c>
      <c r="I33" s="18">
        <v>60.167000000000002</v>
      </c>
      <c r="K33" s="18"/>
      <c r="L33" s="18">
        <v>65.33</v>
      </c>
      <c r="M33" s="18"/>
      <c r="N33" s="18"/>
      <c r="O33" s="22">
        <v>62</v>
      </c>
      <c r="Q33" s="18"/>
      <c r="S33" s="13">
        <v>61.832999999999998</v>
      </c>
    </row>
    <row r="34" spans="1:33" x14ac:dyDescent="0.25">
      <c r="B34" s="13" cm="1">
        <f t="array" ref="B34">SUM(LARGE(H34:AA34,{1,2,3,4}))</f>
        <v>249.333</v>
      </c>
      <c r="C34" s="13" cm="1">
        <f t="array" ref="C34">SUM(LARGE(H34:AA34,{1,2,3}))</f>
        <v>188.833</v>
      </c>
      <c r="D34" s="37" t="s">
        <v>454</v>
      </c>
      <c r="E34" s="37" t="s">
        <v>455</v>
      </c>
      <c r="F34" s="37" t="s">
        <v>473</v>
      </c>
      <c r="G34" s="40" t="s">
        <v>481</v>
      </c>
      <c r="H34" s="18"/>
      <c r="I34" s="18"/>
      <c r="J34" s="13">
        <v>61.832999999999998</v>
      </c>
      <c r="N34" s="13">
        <f>189.5/300*100</f>
        <v>63.166666666666671</v>
      </c>
      <c r="O34" s="22">
        <v>60.5</v>
      </c>
      <c r="P34" s="36"/>
      <c r="R34" s="13">
        <f>191.5/300*100</f>
        <v>63.833333333333329</v>
      </c>
    </row>
    <row r="35" spans="1:33" x14ac:dyDescent="0.25">
      <c r="A35" s="5"/>
      <c r="B35" s="13" cm="1">
        <f t="array" ref="B35">SUM(LARGE(H35:AA35,{1,2,3,4}))</f>
        <v>247.50300000000001</v>
      </c>
      <c r="C35" s="13" cm="1">
        <f t="array" ref="C35">SUM(LARGE(H35:AA35,{1,2,3}))</f>
        <v>188.67000000000002</v>
      </c>
      <c r="D35" s="37" t="s">
        <v>67</v>
      </c>
      <c r="E35" s="37" t="s">
        <v>68</v>
      </c>
      <c r="F35" s="37" t="s">
        <v>83</v>
      </c>
      <c r="G35" s="40" t="s">
        <v>50</v>
      </c>
      <c r="H35" s="18">
        <v>58.832999999999998</v>
      </c>
      <c r="L35" s="18">
        <v>63.67</v>
      </c>
      <c r="O35" s="22"/>
      <c r="P35" s="13">
        <f>187.5/300*100</f>
        <v>62.5</v>
      </c>
      <c r="Q35" s="18">
        <v>62.5</v>
      </c>
    </row>
    <row r="36" spans="1:33" x14ac:dyDescent="0.25">
      <c r="A36" s="25"/>
      <c r="B36" s="13" cm="1">
        <f t="array" ref="B36">SUM(LARGE(H36:AA36,{1,2,3,4}))</f>
        <v>250.83366666666666</v>
      </c>
      <c r="C36" s="13" cm="1">
        <f t="array" ref="C36">SUM(LARGE(H36:AA36,{1,2,3}))</f>
        <v>188.66666666666666</v>
      </c>
      <c r="D36" s="37" t="s">
        <v>465</v>
      </c>
      <c r="E36" s="37" t="s">
        <v>466</v>
      </c>
      <c r="F36" s="37" t="s">
        <v>479</v>
      </c>
      <c r="G36" s="40" t="s">
        <v>189</v>
      </c>
      <c r="H36" s="18"/>
      <c r="I36" s="18"/>
      <c r="J36" s="13">
        <v>61.832999999999998</v>
      </c>
      <c r="K36" s="13">
        <v>63</v>
      </c>
      <c r="L36" s="18"/>
      <c r="M36" s="18">
        <f>187/300*100</f>
        <v>62.333333333333329</v>
      </c>
      <c r="N36" s="18"/>
      <c r="O36" s="22">
        <v>62.167000000000002</v>
      </c>
      <c r="P36" s="13">
        <f>190/300*100</f>
        <v>63.333333333333329</v>
      </c>
      <c r="Q36" s="18"/>
      <c r="R36" s="13">
        <f>182.5/300*100</f>
        <v>60.833333333333329</v>
      </c>
      <c r="S36" s="18"/>
    </row>
    <row r="37" spans="1:33" x14ac:dyDescent="0.25">
      <c r="C37" s="13" cm="1">
        <f t="array" ref="C37">SUM(LARGE(H37:AA37,{1,2,3}))</f>
        <v>188.33699999999999</v>
      </c>
      <c r="D37" s="37" t="s">
        <v>1139</v>
      </c>
      <c r="E37" s="37" t="s">
        <v>1140</v>
      </c>
      <c r="F37" s="37" t="s">
        <v>1144</v>
      </c>
      <c r="G37" s="40" t="s">
        <v>1146</v>
      </c>
      <c r="H37" s="18"/>
      <c r="I37" s="18"/>
      <c r="J37" s="18"/>
      <c r="L37" s="18"/>
      <c r="M37" s="18"/>
      <c r="O37" s="22"/>
      <c r="P37" s="13">
        <f>177/300*100</f>
        <v>59</v>
      </c>
      <c r="Q37" s="18">
        <v>67.67</v>
      </c>
      <c r="S37" s="13">
        <v>61.667000000000002</v>
      </c>
    </row>
    <row r="38" spans="1:33" x14ac:dyDescent="0.25">
      <c r="B38" s="13" cm="1">
        <f t="array" ref="B38">SUM(LARGE(H38:AA38,{1,2,3,4}))</f>
        <v>247</v>
      </c>
      <c r="C38" s="13" cm="1">
        <f t="array" ref="C38">SUM(LARGE(H38:AA38,{1,2,3}))</f>
        <v>187</v>
      </c>
      <c r="D38" s="37" t="s">
        <v>682</v>
      </c>
      <c r="E38" s="37" t="s">
        <v>683</v>
      </c>
      <c r="F38" s="37" t="s">
        <v>690</v>
      </c>
      <c r="G38" s="40" t="s">
        <v>34</v>
      </c>
      <c r="H38" s="18"/>
      <c r="I38" s="18"/>
      <c r="K38" s="13">
        <v>61.667000000000002</v>
      </c>
      <c r="M38" s="18">
        <f>180/300*100</f>
        <v>60</v>
      </c>
      <c r="O38" s="22"/>
      <c r="R38" s="13">
        <f>183/300*100</f>
        <v>61</v>
      </c>
      <c r="S38" s="13">
        <v>64.332999999999998</v>
      </c>
    </row>
    <row r="39" spans="1:33" x14ac:dyDescent="0.25">
      <c r="B39" s="13" cm="1">
        <f t="array" ref="B39">SUM(LARGE(H39:AA39,{1,2,3,4}))</f>
        <v>240.834</v>
      </c>
      <c r="C39" s="13" cm="1">
        <f t="array" ref="C39">SUM(LARGE(H39:AA39,{1,2,3}))</f>
        <v>183.334</v>
      </c>
      <c r="D39" s="37" t="s">
        <v>460</v>
      </c>
      <c r="E39" s="37" t="s">
        <v>461</v>
      </c>
      <c r="F39" s="37" t="s">
        <v>476</v>
      </c>
      <c r="G39" s="40" t="s">
        <v>161</v>
      </c>
      <c r="H39" s="18"/>
      <c r="I39" s="18"/>
      <c r="J39" s="13">
        <v>61.667000000000002</v>
      </c>
      <c r="K39" s="13">
        <v>59.667000000000002</v>
      </c>
      <c r="M39" s="18">
        <f>186/300*100</f>
        <v>62</v>
      </c>
      <c r="O39" s="22"/>
      <c r="R39" s="13">
        <f>172.5/300*100</f>
        <v>57.499999999999993</v>
      </c>
      <c r="X39" s="4"/>
      <c r="Y39" s="4"/>
      <c r="Z39" s="17"/>
      <c r="AE39" s="11"/>
      <c r="AF39" s="10"/>
      <c r="AG39" s="10"/>
    </row>
    <row r="40" spans="1:33" x14ac:dyDescent="0.25">
      <c r="B40" s="13" t="e" cm="1">
        <f t="array" ref="B40">SUM(LARGE(H40:AA40,{1,2,3,4}))</f>
        <v>#NUM!</v>
      </c>
      <c r="C40" s="13" cm="1">
        <f t="array" ref="C40">SUM(LARGE(H40:AA40,{1,2,3}))</f>
        <v>181</v>
      </c>
      <c r="D40" s="37" t="s">
        <v>237</v>
      </c>
      <c r="E40" s="37" t="s">
        <v>247</v>
      </c>
      <c r="F40" s="37" t="s">
        <v>257</v>
      </c>
      <c r="G40" s="40" t="s">
        <v>482</v>
      </c>
      <c r="H40" s="18"/>
      <c r="I40" s="18">
        <v>58.832999999999998</v>
      </c>
      <c r="J40" s="13">
        <v>60.667000000000002</v>
      </c>
      <c r="M40" s="18">
        <f>184.5/300*100</f>
        <v>61.5</v>
      </c>
      <c r="O40" s="22"/>
    </row>
    <row r="41" spans="1:33" x14ac:dyDescent="0.25">
      <c r="B41" s="13" t="e" cm="1">
        <f t="array" ref="B41">SUM(LARGE(H41:AA41,{1,2,3,4}))</f>
        <v>#NUM!</v>
      </c>
      <c r="C41" s="13" cm="1">
        <f t="array" ref="C41">SUM(LARGE(H41:AA41,{1,2,3}))</f>
        <v>180.83699999999999</v>
      </c>
      <c r="D41" s="37" t="s">
        <v>842</v>
      </c>
      <c r="E41" s="37" t="s">
        <v>843</v>
      </c>
      <c r="F41" s="37" t="s">
        <v>844</v>
      </c>
      <c r="G41" s="40" t="s">
        <v>845</v>
      </c>
      <c r="L41" s="18">
        <v>57.17</v>
      </c>
      <c r="M41" s="36"/>
      <c r="N41" s="36"/>
      <c r="O41" s="22">
        <v>61</v>
      </c>
      <c r="S41" s="13">
        <v>62.667000000000002</v>
      </c>
    </row>
    <row r="42" spans="1:33" x14ac:dyDescent="0.25">
      <c r="B42" s="13" t="e" cm="1">
        <f t="array" ref="B42">SUM(LARGE(H42:AA42,{1,2,3,4}))</f>
        <v>#NUM!</v>
      </c>
      <c r="C42" s="13" cm="1">
        <f t="array" ref="C42">SUM(LARGE(H42:AA42,{1,2,3}))</f>
        <v>178.16633333333334</v>
      </c>
      <c r="D42" s="37" t="s">
        <v>238</v>
      </c>
      <c r="E42" s="37" t="s">
        <v>248</v>
      </c>
      <c r="F42" s="37" t="s">
        <v>258</v>
      </c>
      <c r="G42" s="40"/>
      <c r="H42" s="18"/>
      <c r="I42" s="18">
        <v>58.832999999999998</v>
      </c>
      <c r="N42" s="13">
        <f>183.5/300*100</f>
        <v>61.166666666666671</v>
      </c>
      <c r="O42" s="22"/>
      <c r="P42" s="13">
        <f>174.5/300*100</f>
        <v>58.166666666666664</v>
      </c>
    </row>
    <row r="43" spans="1:33" x14ac:dyDescent="0.25">
      <c r="B43" s="13" t="e" cm="1">
        <f t="array" ref="B43">SUM(LARGE(H43:AA43,{1,2,3,4}))</f>
        <v>#NUM!</v>
      </c>
      <c r="C43" s="13" cm="1">
        <f t="array" ref="C43">SUM(LARGE(H43:AA43,{1,2,3}))</f>
        <v>174.333</v>
      </c>
      <c r="D43" s="37" t="s">
        <v>462</v>
      </c>
      <c r="E43" s="37" t="s">
        <v>463</v>
      </c>
      <c r="F43" s="37" t="s">
        <v>477</v>
      </c>
      <c r="G43" s="40" t="s">
        <v>483</v>
      </c>
      <c r="H43" s="18"/>
      <c r="I43" s="18"/>
      <c r="J43" s="13">
        <v>57.5</v>
      </c>
      <c r="K43" s="13">
        <v>58.332999999999998</v>
      </c>
      <c r="M43" s="18">
        <f>175.5/300*100</f>
        <v>58.5</v>
      </c>
      <c r="O43" s="22"/>
    </row>
    <row r="44" spans="1:33" x14ac:dyDescent="0.25">
      <c r="B44" s="13" t="e" cm="1">
        <f t="array" ref="B44">SUM(LARGE(H44:AA44,{1,2,3,4}))</f>
        <v>#NUM!</v>
      </c>
      <c r="C44" s="13" cm="1">
        <f t="array" ref="C44">SUM(LARGE(H44:AA44,{1,2,3}))</f>
        <v>171.49666666666667</v>
      </c>
      <c r="D44" s="37" t="s">
        <v>846</v>
      </c>
      <c r="E44" s="37" t="s">
        <v>847</v>
      </c>
      <c r="F44" s="37" t="s">
        <v>848</v>
      </c>
      <c r="G44" s="40" t="s">
        <v>849</v>
      </c>
      <c r="L44" s="18">
        <v>55.83</v>
      </c>
      <c r="N44" s="13">
        <f>170/300*100</f>
        <v>56.666666666666664</v>
      </c>
      <c r="O44" s="22"/>
      <c r="S44" s="13">
        <v>59</v>
      </c>
    </row>
    <row r="45" spans="1:33" x14ac:dyDescent="0.25">
      <c r="C45" s="13" cm="1">
        <f t="array" ref="C45">SUM(LARGE(H45:AA45,{1,2,3}))</f>
        <v>163.16666666666669</v>
      </c>
      <c r="D45" s="37" t="s">
        <v>1137</v>
      </c>
      <c r="E45" s="37" t="s">
        <v>1138</v>
      </c>
      <c r="F45" s="37" t="s">
        <v>1143</v>
      </c>
      <c r="G45" s="40" t="s">
        <v>882</v>
      </c>
      <c r="H45" s="18"/>
      <c r="I45" s="18"/>
      <c r="J45" s="18"/>
      <c r="L45" s="18"/>
      <c r="M45" s="18"/>
      <c r="O45" s="22"/>
      <c r="P45" s="13">
        <f>168/300*100</f>
        <v>56.000000000000007</v>
      </c>
      <c r="R45" s="13">
        <f>161/300*100</f>
        <v>53.666666666666664</v>
      </c>
      <c r="S45" s="13">
        <v>53.5</v>
      </c>
    </row>
    <row r="46" spans="1:33" x14ac:dyDescent="0.25">
      <c r="A46" s="5"/>
      <c r="B46" s="22" t="e" cm="1">
        <f t="array" ref="B46">SUM(LARGE(H46:AA46,{1,2,3,4}))</f>
        <v>#NUM!</v>
      </c>
      <c r="C46" s="41" t="e" cm="1">
        <f t="array" ref="C46">SUM(LARGE(H46:AA46,{1,2,3}))</f>
        <v>#NUM!</v>
      </c>
      <c r="D46" s="37" t="s">
        <v>62</v>
      </c>
      <c r="E46" s="37" t="s">
        <v>63</v>
      </c>
      <c r="F46" s="37" t="s">
        <v>80</v>
      </c>
      <c r="G46" s="40" t="s">
        <v>48</v>
      </c>
      <c r="H46" s="18">
        <v>61.667000000000002</v>
      </c>
      <c r="N46" s="36"/>
      <c r="O46" s="36"/>
      <c r="Q46" s="18">
        <v>65</v>
      </c>
      <c r="R46" s="22"/>
    </row>
    <row r="47" spans="1:33" x14ac:dyDescent="0.25">
      <c r="A47" s="25"/>
      <c r="B47" s="22" t="e" cm="1">
        <f t="array" ref="B47">SUM(LARGE(H47:AA47,{1,2,3,4}))</f>
        <v>#NUM!</v>
      </c>
      <c r="C47" s="41" t="e" cm="1">
        <f t="array" ref="C47">SUM(LARGE(H47:AA47,{1,2,3}))</f>
        <v>#NUM!</v>
      </c>
      <c r="D47" s="37" t="s">
        <v>839</v>
      </c>
      <c r="E47" s="37" t="s">
        <v>840</v>
      </c>
      <c r="F47" s="37" t="s">
        <v>841</v>
      </c>
      <c r="G47" s="40" t="s">
        <v>813</v>
      </c>
      <c r="H47" s="36"/>
      <c r="L47" s="18">
        <v>63.17</v>
      </c>
      <c r="R47" s="22"/>
      <c r="U47" s="34"/>
      <c r="V47" s="34"/>
      <c r="W47" s="16"/>
      <c r="X47" s="16"/>
      <c r="Y47" s="16"/>
      <c r="Z47" s="12"/>
      <c r="AA47" s="6"/>
      <c r="AB47" s="6"/>
      <c r="AC47" s="6"/>
      <c r="AD47" s="6"/>
      <c r="AE47" s="6"/>
      <c r="AF47" s="10"/>
      <c r="AG47" s="10"/>
    </row>
    <row r="48" spans="1:33" x14ac:dyDescent="0.25">
      <c r="B48" s="45"/>
      <c r="C48" s="41" t="e" cm="1">
        <f t="array" ref="C48">SUM(LARGE(H48:AA48,{1,2,3}))</f>
        <v>#NUM!</v>
      </c>
      <c r="D48" s="37" t="s">
        <v>1177</v>
      </c>
      <c r="E48" s="37" t="s">
        <v>1178</v>
      </c>
      <c r="F48" s="37" t="s">
        <v>1179</v>
      </c>
      <c r="G48" s="40" t="s">
        <v>845</v>
      </c>
      <c r="H48" s="18"/>
      <c r="I48" s="18"/>
      <c r="J48" s="18"/>
      <c r="L48" s="18"/>
      <c r="M48" s="18"/>
      <c r="N48" s="18"/>
      <c r="O48" s="22"/>
      <c r="Q48" s="18">
        <v>69.33</v>
      </c>
      <c r="R48" s="22"/>
      <c r="S48" s="13">
        <v>61.332999999999998</v>
      </c>
      <c r="U48" s="34"/>
      <c r="V48" s="34"/>
      <c r="W48" s="15"/>
      <c r="X48" s="16"/>
      <c r="Y48" s="16"/>
      <c r="Z48" s="12"/>
      <c r="AA48" s="6"/>
      <c r="AB48" s="6"/>
      <c r="AC48" s="6"/>
      <c r="AD48" s="6"/>
      <c r="AE48" s="6"/>
      <c r="AF48" s="3"/>
      <c r="AG48" s="3"/>
    </row>
    <row r="49" spans="1:23" x14ac:dyDescent="0.25">
      <c r="B49" s="45"/>
      <c r="C49" s="41" t="e" cm="1">
        <f t="array" ref="C49">SUM(LARGE(H49:AA49,{1,2,3}))</f>
        <v>#NUM!</v>
      </c>
      <c r="D49" s="37" t="s">
        <v>1180</v>
      </c>
      <c r="E49" s="37" t="s">
        <v>1178</v>
      </c>
      <c r="F49" s="37" t="s">
        <v>1181</v>
      </c>
      <c r="G49" s="40" t="s">
        <v>845</v>
      </c>
      <c r="H49" s="18"/>
      <c r="I49" s="18"/>
      <c r="J49" s="18"/>
      <c r="L49" s="18"/>
      <c r="M49" s="18"/>
      <c r="N49" s="18"/>
      <c r="O49" s="22"/>
      <c r="Q49" s="18">
        <v>68.33</v>
      </c>
      <c r="S49" s="13">
        <v>62.332999999999998</v>
      </c>
      <c r="T49" s="18"/>
    </row>
    <row r="50" spans="1:23" x14ac:dyDescent="0.25">
      <c r="A50" s="24"/>
      <c r="B50" s="45"/>
      <c r="C50" s="41" t="e" cm="1">
        <f t="array" ref="C50">SUM(LARGE(H50:AA50,{1,2,3}))</f>
        <v>#NUM!</v>
      </c>
      <c r="D50" s="37" t="s">
        <v>1141</v>
      </c>
      <c r="E50" s="37" t="s">
        <v>1142</v>
      </c>
      <c r="F50" s="37" t="s">
        <v>1145</v>
      </c>
      <c r="G50" s="40" t="s">
        <v>193</v>
      </c>
      <c r="H50" s="18"/>
      <c r="I50" s="18"/>
      <c r="J50" s="18"/>
      <c r="L50" s="18"/>
      <c r="M50" s="18"/>
      <c r="O50" s="22"/>
      <c r="P50" s="13">
        <f>187/300*100</f>
        <v>62.333333333333329</v>
      </c>
      <c r="V50" s="22"/>
      <c r="W50" s="13"/>
    </row>
    <row r="51" spans="1:23" x14ac:dyDescent="0.25">
      <c r="A51" s="25"/>
      <c r="B51" s="22" t="e" cm="1">
        <f t="array" ref="B51">SUM(LARGE(H51:AA51,{1,2,3,4}))</f>
        <v>#NUM!</v>
      </c>
      <c r="C51" s="41" t="e" cm="1">
        <f t="array" ref="C51">SUM(LARGE(H51:AA51,{1,2,3}))</f>
        <v>#NUM!</v>
      </c>
      <c r="D51" s="37" t="s">
        <v>680</v>
      </c>
      <c r="E51" s="37" t="s">
        <v>681</v>
      </c>
      <c r="F51" s="37" t="s">
        <v>689</v>
      </c>
      <c r="G51" s="40" t="s">
        <v>513</v>
      </c>
      <c r="H51" s="18"/>
      <c r="I51" s="18"/>
      <c r="K51" s="13">
        <v>60.832999999999998</v>
      </c>
      <c r="L51" s="36"/>
      <c r="M51" s="36"/>
      <c r="N51" s="36"/>
      <c r="O51" s="22"/>
      <c r="P51" s="36"/>
      <c r="Q51" s="36"/>
      <c r="R51" s="36"/>
      <c r="S51" s="38"/>
    </row>
    <row r="52" spans="1:23" x14ac:dyDescent="0.25">
      <c r="A52" s="5"/>
      <c r="B52" s="22"/>
      <c r="C52" s="41" t="e" cm="1">
        <f t="array" ref="C52">SUM(LARGE(H52:AA52,{1,2,3}))</f>
        <v>#NUM!</v>
      </c>
      <c r="D52" s="37" t="s">
        <v>958</v>
      </c>
      <c r="E52" s="37" t="s">
        <v>959</v>
      </c>
      <c r="F52" s="37" t="s">
        <v>968</v>
      </c>
      <c r="G52" s="40" t="s">
        <v>481</v>
      </c>
      <c r="H52" s="18"/>
      <c r="I52" s="18"/>
      <c r="L52" s="18"/>
      <c r="M52" s="18"/>
      <c r="N52" s="13">
        <f>174.5/300*100</f>
        <v>58.166666666666664</v>
      </c>
      <c r="O52" s="22"/>
      <c r="P52" s="36"/>
      <c r="R52" s="39"/>
      <c r="S52" s="18"/>
    </row>
    <row r="53" spans="1:23" x14ac:dyDescent="0.25">
      <c r="A53" s="25"/>
      <c r="B53" s="22" t="e" cm="1">
        <f t="array" ref="B53">SUM(LARGE(H53:AA53,{1,2,3,4}))</f>
        <v>#NUM!</v>
      </c>
      <c r="C53" s="41" t="e" cm="1">
        <f t="array" ref="C53">SUM(LARGE(H53:AA53,{1,2,3}))</f>
        <v>#NUM!</v>
      </c>
      <c r="D53" s="37" t="s">
        <v>239</v>
      </c>
      <c r="E53" s="37" t="s">
        <v>249</v>
      </c>
      <c r="F53" s="37" t="s">
        <v>259</v>
      </c>
      <c r="G53" s="40"/>
      <c r="H53" s="18"/>
      <c r="I53" s="18">
        <v>49.167000000000002</v>
      </c>
      <c r="K53" s="18"/>
      <c r="L53" s="18"/>
      <c r="M53" s="18"/>
      <c r="N53" s="18"/>
      <c r="O53" s="22"/>
      <c r="P53" s="18"/>
      <c r="Q53" s="18"/>
      <c r="R53" s="18"/>
      <c r="S53" s="18"/>
    </row>
    <row r="54" spans="1:23" x14ac:dyDescent="0.25">
      <c r="B54" s="22" t="e" cm="1">
        <f t="array" ref="B54">SUM(LARGE(H54:AA54,{1,2,3,4}))</f>
        <v>#NUM!</v>
      </c>
      <c r="C54" s="41" t="e" cm="1">
        <f t="array" ref="C54">SUM(LARGE(H54:AA54,{1,2,3}))</f>
        <v>#NUM!</v>
      </c>
      <c r="D54" s="37" t="s">
        <v>952</v>
      </c>
      <c r="E54" s="37" t="s">
        <v>953</v>
      </c>
      <c r="F54" s="37" t="s">
        <v>965</v>
      </c>
      <c r="G54" s="40" t="s">
        <v>192</v>
      </c>
      <c r="H54" s="18"/>
      <c r="I54" s="18"/>
      <c r="L54" s="18"/>
      <c r="M54" s="18"/>
      <c r="N54" s="13">
        <f>197/300*100</f>
        <v>65.666666666666657</v>
      </c>
      <c r="O54" s="22"/>
      <c r="R54" s="36"/>
    </row>
    <row r="55" spans="1:23" x14ac:dyDescent="0.25">
      <c r="A55" s="25"/>
      <c r="B55" s="22" t="e" cm="1">
        <f t="array" ref="B55">SUM(LARGE(H55:AA55,{1,2,3,4}))</f>
        <v>#NUM!</v>
      </c>
      <c r="C55" s="41" t="e" cm="1">
        <f t="array" ref="C55">SUM(LARGE(H55:AA55,{1,2,3}))</f>
        <v>#NUM!</v>
      </c>
      <c r="D55" s="37" t="s">
        <v>684</v>
      </c>
      <c r="E55" s="37" t="s">
        <v>685</v>
      </c>
      <c r="F55" s="37" t="s">
        <v>691</v>
      </c>
      <c r="G55" s="40" t="s">
        <v>41</v>
      </c>
      <c r="H55" s="18"/>
      <c r="I55" s="18"/>
      <c r="K55" s="13">
        <v>61.667000000000002</v>
      </c>
      <c r="O55" s="22"/>
    </row>
    <row r="56" spans="1:23" x14ac:dyDescent="0.25">
      <c r="B56" s="22" t="e" cm="1">
        <f t="array" ref="B56">SUM(LARGE(H56:AA56,{1,2,3,4}))</f>
        <v>#NUM!</v>
      </c>
      <c r="C56" s="41" t="e" cm="1">
        <f t="array" ref="C56">SUM(LARGE(H56:AA56,{1,2,3}))</f>
        <v>#NUM!</v>
      </c>
      <c r="D56" s="37" t="s">
        <v>871</v>
      </c>
      <c r="E56" s="37" t="s">
        <v>872</v>
      </c>
      <c r="F56" s="37" t="s">
        <v>878</v>
      </c>
      <c r="G56" s="40" t="s">
        <v>443</v>
      </c>
      <c r="L56" s="18"/>
      <c r="M56" s="18">
        <f>190.5/300*100</f>
        <v>63.5</v>
      </c>
      <c r="O56" s="22"/>
    </row>
    <row r="57" spans="1:23" x14ac:dyDescent="0.25">
      <c r="B57" s="45"/>
      <c r="C57" s="41" t="e" cm="1">
        <f t="array" ref="C57">SUM(LARGE(H57:AA57,{1,2,3}))</f>
        <v>#NUM!</v>
      </c>
      <c r="D57" s="37" t="s">
        <v>1247</v>
      </c>
      <c r="E57" s="37" t="s">
        <v>1248</v>
      </c>
      <c r="F57" s="37" t="s">
        <v>1249</v>
      </c>
      <c r="G57" s="40" t="s">
        <v>1250</v>
      </c>
      <c r="L57" s="18"/>
      <c r="M57" s="36"/>
      <c r="N57" s="36"/>
      <c r="O57" s="22"/>
      <c r="S57" s="22">
        <v>59.832999999999998</v>
      </c>
    </row>
    <row r="58" spans="1:23" x14ac:dyDescent="0.25">
      <c r="A58" s="25"/>
      <c r="B58" s="22" t="e" cm="1">
        <f t="array" ref="B58">SUM(LARGE(H58:AA58,{1,2,3,4}))</f>
        <v>#NUM!</v>
      </c>
      <c r="C58" s="41" t="e" cm="1">
        <f t="array" ref="C58">SUM(LARGE(H58:AA58,{1,2,3}))</f>
        <v>#NUM!</v>
      </c>
      <c r="D58" s="37" t="s">
        <v>686</v>
      </c>
      <c r="E58" s="37" t="s">
        <v>687</v>
      </c>
      <c r="F58" s="37" t="s">
        <v>692</v>
      </c>
      <c r="G58" s="40" t="s">
        <v>446</v>
      </c>
      <c r="H58" s="18"/>
      <c r="I58" s="18"/>
      <c r="K58" s="13">
        <v>53.167000000000002</v>
      </c>
      <c r="M58" s="18"/>
      <c r="N58" s="18"/>
      <c r="O58" s="22"/>
      <c r="Q58" s="18"/>
      <c r="R58" s="13">
        <f>162.5/300*100</f>
        <v>54.166666666666664</v>
      </c>
      <c r="S58" s="39"/>
    </row>
    <row r="59" spans="1:23" x14ac:dyDescent="0.25">
      <c r="A59" s="25"/>
      <c r="B59" s="22" t="e" cm="1">
        <f t="array" ref="B59">SUM(LARGE(H59:AA59,{1,2,3,4}))</f>
        <v>#NUM!</v>
      </c>
      <c r="C59" s="41" t="e" cm="1">
        <f t="array" ref="C59">SUM(LARGE(H59:AA59,{1,2,3}))</f>
        <v>#NUM!</v>
      </c>
      <c r="D59" s="37" t="s">
        <v>954</v>
      </c>
      <c r="E59" s="37" t="s">
        <v>955</v>
      </c>
      <c r="F59" s="37" t="s">
        <v>966</v>
      </c>
      <c r="G59" s="40" t="s">
        <v>481</v>
      </c>
      <c r="H59" s="18"/>
      <c r="I59" s="18"/>
      <c r="L59" s="18"/>
      <c r="M59" s="18"/>
      <c r="N59" s="13">
        <f>182/300*100</f>
        <v>60.666666666666671</v>
      </c>
      <c r="O59" s="22"/>
      <c r="R59" s="22"/>
      <c r="S59" s="22"/>
    </row>
    <row r="60" spans="1:23" x14ac:dyDescent="0.25">
      <c r="A60" s="5"/>
      <c r="B60" s="22" t="e" cm="1">
        <f t="array" ref="B60">SUM(LARGE(H60:AA60,{1,2,3,4}))</f>
        <v>#NUM!</v>
      </c>
      <c r="C60" s="41" t="e" cm="1">
        <f t="array" ref="C60">SUM(LARGE(H60:AA60,{1,2,3}))</f>
        <v>#NUM!</v>
      </c>
      <c r="D60" s="37" t="s">
        <v>73</v>
      </c>
      <c r="E60" s="37" t="s">
        <v>74</v>
      </c>
      <c r="F60" s="37" t="s">
        <v>86</v>
      </c>
      <c r="G60" s="40" t="s">
        <v>34</v>
      </c>
      <c r="H60" s="18">
        <v>53.167000000000002</v>
      </c>
      <c r="M60" s="36"/>
      <c r="O60" s="22"/>
      <c r="R60" s="22">
        <f>176/300*100</f>
        <v>58.666666666666664</v>
      </c>
    </row>
    <row r="61" spans="1:23" x14ac:dyDescent="0.25">
      <c r="A61" s="5"/>
      <c r="B61" s="22" t="e" cm="1">
        <f t="array" ref="B61">SUM(LARGE(H61:AA61,{1,2,3,4}))</f>
        <v>#NUM!</v>
      </c>
      <c r="C61" s="41" t="e" cm="1">
        <f t="array" ref="C61">SUM(LARGE(H61:AA61,{1,2,3}))</f>
        <v>#NUM!</v>
      </c>
      <c r="D61" s="37" t="s">
        <v>66</v>
      </c>
      <c r="E61" s="37" t="s">
        <v>57</v>
      </c>
      <c r="F61" s="37" t="s">
        <v>82</v>
      </c>
      <c r="G61" s="40" t="s">
        <v>45</v>
      </c>
      <c r="H61" s="18">
        <v>59.332999999999998</v>
      </c>
      <c r="I61" s="18">
        <v>55</v>
      </c>
      <c r="M61" s="36"/>
      <c r="N61" s="36"/>
      <c r="O61" s="22"/>
      <c r="R61" s="22"/>
    </row>
    <row r="62" spans="1:23" x14ac:dyDescent="0.25">
      <c r="B62" s="22" t="e" cm="1">
        <f t="array" ref="B62">SUM(LARGE(H62:AA62,{1,2,3,4}))</f>
        <v>#NUM!</v>
      </c>
      <c r="C62" s="41" t="e" cm="1">
        <f t="array" ref="C62">SUM(LARGE(H62:AA62,{1,2,3}))</f>
        <v>#NUM!</v>
      </c>
      <c r="D62" s="37" t="s">
        <v>819</v>
      </c>
      <c r="E62" s="37" t="s">
        <v>820</v>
      </c>
      <c r="F62" s="37" t="s">
        <v>821</v>
      </c>
      <c r="G62" s="40" t="s">
        <v>818</v>
      </c>
      <c r="H62" s="18"/>
      <c r="I62" s="18"/>
      <c r="J62" s="18"/>
      <c r="L62" s="18">
        <v>68.83</v>
      </c>
      <c r="N62" s="36"/>
      <c r="O62" s="22"/>
    </row>
    <row r="63" spans="1:23" x14ac:dyDescent="0.25">
      <c r="A63" s="25"/>
      <c r="B63" s="22" t="e" cm="1">
        <f t="array" ref="B63">SUM(LARGE(H63:AA63,{1,2,3,4}))</f>
        <v>#NUM!</v>
      </c>
      <c r="C63" s="41" t="e" cm="1">
        <f t="array" ref="C63">SUM(LARGE(H63:AA63,{1,2,3}))</f>
        <v>#NUM!</v>
      </c>
      <c r="D63" s="37" t="s">
        <v>873</v>
      </c>
      <c r="E63" s="37" t="s">
        <v>874</v>
      </c>
      <c r="F63" s="37" t="s">
        <v>879</v>
      </c>
      <c r="G63" s="40" t="s">
        <v>883</v>
      </c>
      <c r="H63" s="40"/>
      <c r="I63" s="40"/>
      <c r="J63" s="40"/>
      <c r="K63" s="40"/>
      <c r="L63" s="18"/>
      <c r="M63" s="18">
        <f>176/300*100</f>
        <v>58.666666666666664</v>
      </c>
      <c r="N63" s="36"/>
      <c r="O63" s="22"/>
      <c r="P63" s="40"/>
    </row>
    <row r="64" spans="1:23" x14ac:dyDescent="0.25">
      <c r="B64" s="22" t="e" cm="1">
        <f t="array" ref="B64">SUM(LARGE(H64:AA64,{1,2,3,4}))</f>
        <v>#NUM!</v>
      </c>
      <c r="C64" s="41" t="e" cm="1">
        <f t="array" ref="C64">SUM(LARGE(H64:AA64,{1,2,3}))</f>
        <v>#NUM!</v>
      </c>
      <c r="D64" s="37" t="s">
        <v>235</v>
      </c>
      <c r="E64" s="37" t="s">
        <v>245</v>
      </c>
      <c r="F64" s="37" t="s">
        <v>255</v>
      </c>
      <c r="G64" s="40" t="s">
        <v>443</v>
      </c>
      <c r="H64" s="18"/>
      <c r="I64" s="18">
        <v>61.5</v>
      </c>
      <c r="K64" s="13">
        <v>63</v>
      </c>
      <c r="M64" s="36"/>
      <c r="N64" s="36"/>
      <c r="O64" s="22"/>
    </row>
    <row r="65" spans="1:19" x14ac:dyDescent="0.25">
      <c r="A65" s="25"/>
      <c r="B65" s="22" t="e" cm="1">
        <f t="array" ref="B65">SUM(LARGE(H65:AA65,{1,2,3,4}))</f>
        <v>#NUM!</v>
      </c>
      <c r="C65" s="41" t="e" cm="1">
        <f t="array" ref="C65">SUM(LARGE(H65:AA65,{1,2,3}))</f>
        <v>#NUM!</v>
      </c>
      <c r="D65" s="37" t="s">
        <v>678</v>
      </c>
      <c r="E65" s="37" t="s">
        <v>679</v>
      </c>
      <c r="F65" s="37" t="s">
        <v>688</v>
      </c>
      <c r="G65" s="40" t="s">
        <v>514</v>
      </c>
      <c r="H65" s="18"/>
      <c r="I65" s="18"/>
      <c r="K65" s="13">
        <v>67.832999999999998</v>
      </c>
      <c r="L65" s="18"/>
      <c r="M65" s="18"/>
      <c r="N65" s="18"/>
      <c r="O65" s="22"/>
      <c r="P65" s="18"/>
      <c r="Q65" s="18"/>
      <c r="R65" s="18"/>
      <c r="S65" s="18"/>
    </row>
    <row r="66" spans="1:19" x14ac:dyDescent="0.25">
      <c r="A66" s="25"/>
      <c r="B66" s="13" t="e" cm="1">
        <f t="array" ref="B66">SUM(LARGE(H66:AA66,{1,2,3,4}))</f>
        <v>#NUM!</v>
      </c>
      <c r="C66" s="13" t="e" cm="1">
        <f t="array" ref="C66">SUM(LARGE(H66:AA66,{1,2,3}))</f>
        <v>#NUM!</v>
      </c>
      <c r="D66" s="37" t="s">
        <v>832</v>
      </c>
      <c r="E66" s="37" t="s">
        <v>833</v>
      </c>
      <c r="F66" s="37" t="s">
        <v>834</v>
      </c>
      <c r="G66" s="40" t="s">
        <v>782</v>
      </c>
      <c r="H66" s="18"/>
      <c r="I66" s="18"/>
      <c r="J66" s="18"/>
      <c r="L66" s="18">
        <v>57.33</v>
      </c>
      <c r="M66" s="18"/>
      <c r="N66" s="18"/>
      <c r="O66" s="22"/>
      <c r="P66" s="18"/>
      <c r="Q66" s="18">
        <v>64.17</v>
      </c>
      <c r="R66" s="18"/>
    </row>
    <row r="67" spans="1:19" x14ac:dyDescent="0.25">
      <c r="A67" s="5"/>
      <c r="B67" s="13" t="e" cm="1">
        <f t="array" ref="B67">SUM(LARGE(H67:AA67,{1,2,3,4}))</f>
        <v>#NUM!</v>
      </c>
      <c r="C67" s="13" t="e" cm="1">
        <f t="array" ref="C67">SUM(LARGE(H67:AA67,{1,2,3}))</f>
        <v>#NUM!</v>
      </c>
      <c r="D67" s="37" t="s">
        <v>231</v>
      </c>
      <c r="E67" s="37" t="s">
        <v>241</v>
      </c>
      <c r="F67" s="37" t="s">
        <v>251</v>
      </c>
      <c r="G67" s="40"/>
      <c r="H67" s="18"/>
      <c r="I67" s="18">
        <v>66</v>
      </c>
      <c r="M67" s="36"/>
      <c r="N67" s="36"/>
      <c r="O67" s="22"/>
    </row>
    <row r="68" spans="1:19" x14ac:dyDescent="0.25">
      <c r="C68" s="13" t="e" cm="1">
        <f t="array" ref="C68">SUM(LARGE(H68:AA68,{1,2,3}))</f>
        <v>#NUM!</v>
      </c>
      <c r="D68" s="37" t="s">
        <v>1182</v>
      </c>
      <c r="E68" s="37" t="s">
        <v>1183</v>
      </c>
      <c r="F68" s="37" t="s">
        <v>1184</v>
      </c>
      <c r="G68" s="40" t="s">
        <v>782</v>
      </c>
      <c r="H68" s="18"/>
      <c r="I68" s="18"/>
      <c r="J68" s="18"/>
      <c r="L68" s="18"/>
      <c r="M68" s="18"/>
      <c r="N68" s="18"/>
      <c r="O68" s="22"/>
      <c r="Q68" s="18">
        <v>66.5</v>
      </c>
    </row>
    <row r="69" spans="1:19" x14ac:dyDescent="0.25">
      <c r="B69" s="13" t="e" cm="1">
        <f t="array" ref="B69">SUM(LARGE(H69:AA69,{1,2,3,4}))</f>
        <v>#NUM!</v>
      </c>
      <c r="C69" s="13" t="e" cm="1">
        <f t="array" ref="C69">SUM(LARGE(H69:AA69,{1,2,3}))</f>
        <v>#NUM!</v>
      </c>
      <c r="D69" s="37" t="s">
        <v>467</v>
      </c>
      <c r="E69" s="37" t="s">
        <v>468</v>
      </c>
      <c r="F69" s="37" t="s">
        <v>480</v>
      </c>
      <c r="G69" s="40" t="s">
        <v>41</v>
      </c>
      <c r="H69" s="18"/>
      <c r="I69" s="18"/>
      <c r="J69" s="13">
        <v>62.832999999999998</v>
      </c>
      <c r="L69" s="18"/>
      <c r="M69" s="18"/>
      <c r="N69" s="36"/>
      <c r="O69" s="22"/>
    </row>
    <row r="70" spans="1:19" x14ac:dyDescent="0.25">
      <c r="A70" s="25"/>
      <c r="B70" s="13" t="e" cm="1">
        <f t="array" ref="B70">SUM(LARGE(H70:AA70,{1,2,3,4}))</f>
        <v>#NUM!</v>
      </c>
      <c r="C70" s="13" t="e" cm="1">
        <f t="array" ref="C70">SUM(LARGE(H70:AA70,{1,2,3}))</f>
        <v>#NUM!</v>
      </c>
      <c r="D70" s="37" t="s">
        <v>236</v>
      </c>
      <c r="E70" s="37" t="s">
        <v>246</v>
      </c>
      <c r="F70" s="37" t="s">
        <v>256</v>
      </c>
      <c r="G70" s="40"/>
      <c r="H70" s="18"/>
      <c r="I70" s="18">
        <v>61</v>
      </c>
      <c r="L70" s="18"/>
      <c r="M70" s="18"/>
      <c r="O70" s="22"/>
    </row>
  </sheetData>
  <sortState xmlns:xlrd2="http://schemas.microsoft.com/office/spreadsheetml/2017/richdata2" ref="A2:AP46">
    <sortCondition descending="1" ref="C2:C46"/>
    <sortCondition ref="E2:E46"/>
  </sortState>
  <pageMargins left="0.25" right="0.25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67"/>
  <sheetViews>
    <sheetView showGridLines="0" tabSelected="1" zoomScaleNormal="100" workbookViewId="0">
      <selection activeCell="A37" sqref="A37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.140625" style="13" customWidth="1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6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32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8" t="s">
        <v>1277</v>
      </c>
      <c r="B2" s="13" cm="1">
        <f t="array" ref="B2">SUM(LARGE(H2:AA2,{1,2,3,4}))</f>
        <v>294.66666666666669</v>
      </c>
      <c r="C2" s="22" cm="1">
        <f t="array" ref="C2">SUM(LARGE(H2:AA2,{1,2,3}))</f>
        <v>225.66666666666669</v>
      </c>
      <c r="D2" s="37" t="s">
        <v>207</v>
      </c>
      <c r="E2" s="40" t="s">
        <v>195</v>
      </c>
      <c r="F2" s="40" t="s">
        <v>219</v>
      </c>
      <c r="G2" s="40" t="s">
        <v>193</v>
      </c>
      <c r="H2" s="18"/>
      <c r="I2" s="13">
        <v>69</v>
      </c>
      <c r="J2" s="13">
        <v>73.5</v>
      </c>
      <c r="L2" s="13">
        <v>77</v>
      </c>
      <c r="M2" s="40"/>
      <c r="N2" s="13">
        <f>225.5/300*100</f>
        <v>75.166666666666671</v>
      </c>
    </row>
    <row r="3" spans="1:42" x14ac:dyDescent="0.25">
      <c r="A3" s="62" t="s">
        <v>1277</v>
      </c>
      <c r="B3" s="13" cm="1">
        <f t="array" ref="B3">SUM(LARGE(H3:AA3,{1,2,3,4}))</f>
        <v>291.16666666666669</v>
      </c>
      <c r="C3" s="22" cm="1">
        <f t="array" ref="C3">SUM(LARGE(H3:AA3,{1,2,3}))</f>
        <v>219.66666666666669</v>
      </c>
      <c r="D3" s="37" t="s">
        <v>500</v>
      </c>
      <c r="E3" s="40" t="s">
        <v>501</v>
      </c>
      <c r="F3" s="40" t="s">
        <v>512</v>
      </c>
      <c r="G3" s="40" t="s">
        <v>189</v>
      </c>
      <c r="I3" s="18"/>
      <c r="J3" s="13">
        <v>75.832999999999998</v>
      </c>
      <c r="M3" s="13">
        <f>214.5/300*100</f>
        <v>71.5</v>
      </c>
      <c r="O3" s="13">
        <v>72.167000000000002</v>
      </c>
      <c r="R3" s="13">
        <f>215/300*100</f>
        <v>71.666666666666671</v>
      </c>
      <c r="T3" s="14"/>
    </row>
    <row r="4" spans="1:42" x14ac:dyDescent="0.25">
      <c r="A4" s="62" t="s">
        <v>1277</v>
      </c>
      <c r="B4" s="13" cm="1">
        <f t="array" ref="B4">SUM(LARGE(H4:AA4,{1,2,3,4}))</f>
        <v>281.83333333333337</v>
      </c>
      <c r="C4" s="22" cm="1">
        <f t="array" ref="C4">SUM(LARGE(H4:AA4,{1,2,3}))</f>
        <v>216.83333333333334</v>
      </c>
      <c r="D4" s="37" t="s">
        <v>212</v>
      </c>
      <c r="E4" s="40" t="s">
        <v>200</v>
      </c>
      <c r="F4" s="40" t="s">
        <v>224</v>
      </c>
      <c r="G4" s="40" t="s">
        <v>161</v>
      </c>
      <c r="I4" s="18">
        <v>61</v>
      </c>
      <c r="J4" s="13">
        <v>65</v>
      </c>
      <c r="L4" s="13">
        <v>75</v>
      </c>
      <c r="M4" s="13">
        <f>224/300*100</f>
        <v>74.666666666666671</v>
      </c>
      <c r="P4" s="13">
        <f>201.5/300*100</f>
        <v>67.166666666666657</v>
      </c>
    </row>
    <row r="5" spans="1:42" x14ac:dyDescent="0.25">
      <c r="A5" s="62" t="s">
        <v>1277</v>
      </c>
      <c r="B5" s="13" t="e" cm="1">
        <f t="array" ref="B5">SUM(LARGE(H5:AA5,{1,2,3,4}))</f>
        <v>#NUM!</v>
      </c>
      <c r="C5" s="22" cm="1">
        <f t="array" ref="C5">SUM(LARGE(H5:AA5,{1,2,3}))</f>
        <v>215.167</v>
      </c>
      <c r="D5" s="37" t="s">
        <v>206</v>
      </c>
      <c r="E5" s="40" t="s">
        <v>698</v>
      </c>
      <c r="F5" s="40" t="s">
        <v>218</v>
      </c>
      <c r="G5" s="40" t="s">
        <v>445</v>
      </c>
      <c r="H5" s="18"/>
      <c r="I5" s="13">
        <v>70</v>
      </c>
      <c r="K5" s="13">
        <v>73.167000000000002</v>
      </c>
      <c r="M5" s="13">
        <f>216/300*100</f>
        <v>72</v>
      </c>
    </row>
    <row r="6" spans="1:42" x14ac:dyDescent="0.25">
      <c r="A6" s="62" t="s">
        <v>1277</v>
      </c>
      <c r="B6" s="13"/>
      <c r="C6" s="22" cm="1">
        <f t="array" ref="C6">SUM(LARGE(H6:AA6,{1,2,3}))</f>
        <v>212.33666666666664</v>
      </c>
      <c r="D6" s="37" t="s">
        <v>1280</v>
      </c>
      <c r="E6" s="40" t="s">
        <v>1281</v>
      </c>
      <c r="F6" s="40" t="s">
        <v>1282</v>
      </c>
      <c r="G6" s="40" t="s">
        <v>50</v>
      </c>
      <c r="H6" s="18">
        <f>208/300*100</f>
        <v>69.333333333333343</v>
      </c>
      <c r="I6" s="13">
        <f>205.5/300*100</f>
        <v>68.5</v>
      </c>
      <c r="L6" s="13">
        <v>66.83</v>
      </c>
      <c r="P6" s="13">
        <f>206.5/300*100</f>
        <v>68.833333333333329</v>
      </c>
      <c r="Q6" s="13">
        <v>74.17</v>
      </c>
    </row>
    <row r="7" spans="1:42" x14ac:dyDescent="0.25">
      <c r="A7" s="62" t="s">
        <v>1277</v>
      </c>
      <c r="B7" s="13" cm="1">
        <f t="array" ref="B7">SUM(LARGE(H7:AA7,{1,2,3,4}))</f>
        <v>269.00366666666667</v>
      </c>
      <c r="C7" s="22" cm="1">
        <f t="array" ref="C7">SUM(LARGE(H7:AA7,{1,2,3}))</f>
        <v>205.17033333333333</v>
      </c>
      <c r="D7" s="37" t="s">
        <v>91</v>
      </c>
      <c r="E7" s="40" t="s">
        <v>92</v>
      </c>
      <c r="F7" s="40" t="s">
        <v>111</v>
      </c>
      <c r="G7" s="40" t="s">
        <v>121</v>
      </c>
      <c r="H7" s="18">
        <v>67.667000000000002</v>
      </c>
      <c r="J7" s="36"/>
      <c r="N7" s="13">
        <f>191.5/300*100</f>
        <v>63.833333333333329</v>
      </c>
      <c r="P7" s="13">
        <f>206.5/300*100</f>
        <v>68.833333333333329</v>
      </c>
      <c r="Q7" s="13">
        <v>68.67</v>
      </c>
      <c r="R7" s="36"/>
    </row>
    <row r="8" spans="1:42" x14ac:dyDescent="0.25">
      <c r="A8" s="62" t="s">
        <v>1277</v>
      </c>
      <c r="B8" s="13" t="e" cm="1">
        <f t="array" ref="B8">SUM(LARGE(H8:AA8,{1,2,3,4}))</f>
        <v>#NUM!</v>
      </c>
      <c r="C8" s="22" cm="1">
        <f t="array" ref="C8">SUM(LARGE(H8:AA8,{1,2,3}))</f>
        <v>207.67033333333336</v>
      </c>
      <c r="D8" s="37" t="s">
        <v>491</v>
      </c>
      <c r="E8" s="40" t="s">
        <v>17</v>
      </c>
      <c r="F8" s="40" t="s">
        <v>506</v>
      </c>
      <c r="G8" s="40" t="s">
        <v>25</v>
      </c>
      <c r="I8" s="18"/>
      <c r="J8" s="13">
        <v>70.667000000000002</v>
      </c>
      <c r="L8" s="18">
        <v>68.17</v>
      </c>
      <c r="R8" s="13">
        <f>206.5/300*100</f>
        <v>68.833333333333329</v>
      </c>
      <c r="U8" s="35"/>
      <c r="V8" s="35"/>
    </row>
    <row r="9" spans="1:42" x14ac:dyDescent="0.25">
      <c r="A9" s="62" t="s">
        <v>1277</v>
      </c>
      <c r="B9" s="13" cm="1">
        <f t="array" ref="B9">SUM(LARGE(H9:AA9,{1,2,3,4}))</f>
        <v>273</v>
      </c>
      <c r="C9" s="22" cm="1">
        <f t="array" ref="C9">SUM(LARGE(H9:AA9,{1,2,3}))</f>
        <v>206.833</v>
      </c>
      <c r="D9" s="37" t="s">
        <v>490</v>
      </c>
      <c r="E9" s="40" t="s">
        <v>413</v>
      </c>
      <c r="F9" s="40" t="s">
        <v>505</v>
      </c>
      <c r="G9" s="40" t="s">
        <v>161</v>
      </c>
      <c r="I9" s="18"/>
      <c r="J9" s="13">
        <v>70.832999999999998</v>
      </c>
      <c r="M9" s="13">
        <f>203/300*100</f>
        <v>67.666666666666657</v>
      </c>
      <c r="O9" s="13">
        <v>66.167000000000002</v>
      </c>
      <c r="P9" s="14"/>
      <c r="Q9" s="14"/>
      <c r="R9" s="13">
        <f>205/300*100</f>
        <v>68.333333333333329</v>
      </c>
      <c r="S9" s="14"/>
    </row>
    <row r="10" spans="1:42" x14ac:dyDescent="0.25">
      <c r="A10" s="62" t="s">
        <v>1277</v>
      </c>
      <c r="B10" s="13" t="e" cm="1">
        <f t="array" ref="B10">SUM(LARGE(H10:AA10,{1,2,3,4}))</f>
        <v>#NUM!</v>
      </c>
      <c r="C10" s="22" cm="1">
        <f t="array" ref="C10">SUM(LARGE(H10:AA10,{1,2,3}))</f>
        <v>205.49999999999997</v>
      </c>
      <c r="D10" s="37" t="s">
        <v>786</v>
      </c>
      <c r="E10" s="40" t="s">
        <v>787</v>
      </c>
      <c r="F10" s="40" t="s">
        <v>788</v>
      </c>
      <c r="G10" s="40" t="s">
        <v>46</v>
      </c>
      <c r="H10" s="18"/>
      <c r="L10" s="13">
        <v>70.5</v>
      </c>
      <c r="M10" s="40"/>
      <c r="N10" s="13">
        <f>198.5/300*100</f>
        <v>66.166666666666657</v>
      </c>
      <c r="P10" s="13">
        <f>206.5/300*100</f>
        <v>68.833333333333329</v>
      </c>
    </row>
    <row r="11" spans="1:42" x14ac:dyDescent="0.25">
      <c r="A11" s="62" t="s">
        <v>1277</v>
      </c>
      <c r="B11" s="13" cm="1">
        <f t="array" ref="B11">SUM(LARGE(H11:AA11,{1,2,3,4}))</f>
        <v>263.99933333333331</v>
      </c>
      <c r="C11" s="22" cm="1">
        <f t="array" ref="C11">SUM(LARGE(H11:AA11,{1,2,3}))</f>
        <v>202.16633333333334</v>
      </c>
      <c r="D11" s="37" t="s">
        <v>484</v>
      </c>
      <c r="E11" s="40" t="s">
        <v>693</v>
      </c>
      <c r="F11" s="40" t="s">
        <v>502</v>
      </c>
      <c r="G11" s="40" t="s">
        <v>513</v>
      </c>
      <c r="I11" s="18"/>
      <c r="J11" s="13">
        <v>61.832999999999998</v>
      </c>
      <c r="K11" s="13">
        <v>71.332999999999998</v>
      </c>
      <c r="M11" s="13">
        <f>203/300*100</f>
        <v>67.666666666666657</v>
      </c>
      <c r="R11" s="13">
        <f>189.5/300*100</f>
        <v>63.166666666666671</v>
      </c>
    </row>
    <row r="12" spans="1:42" x14ac:dyDescent="0.25">
      <c r="A12" s="62" t="s">
        <v>1277</v>
      </c>
      <c r="B12" s="22"/>
      <c r="C12" s="22" cm="1">
        <f t="array" ref="C12">SUM(LARGE(H12:AA12,{1,2,3}))</f>
        <v>200.33366666666666</v>
      </c>
      <c r="D12" s="37" t="s">
        <v>886</v>
      </c>
      <c r="E12" s="37" t="s">
        <v>887</v>
      </c>
      <c r="F12" s="37" t="s">
        <v>891</v>
      </c>
      <c r="G12" s="40" t="s">
        <v>481</v>
      </c>
      <c r="H12" s="18"/>
      <c r="M12" s="13">
        <f>194.5/300*100</f>
        <v>64.833333333333329</v>
      </c>
      <c r="N12" s="13">
        <f>187.5/300*100</f>
        <v>62.5</v>
      </c>
      <c r="P12" s="13">
        <f>203.5/300*100</f>
        <v>67.833333333333329</v>
      </c>
      <c r="Q12" s="5"/>
      <c r="R12" s="13">
        <f>199/300*100</f>
        <v>66.333333333333329</v>
      </c>
      <c r="S12" s="13">
        <v>66.167000000000002</v>
      </c>
    </row>
    <row r="13" spans="1:42" x14ac:dyDescent="0.25">
      <c r="A13" s="62" t="s">
        <v>1277</v>
      </c>
      <c r="B13" s="22"/>
      <c r="C13" s="22" cm="1">
        <f t="array" ref="C13">SUM(LARGE(H13:AA13,{1,2,3}))</f>
        <v>200.16666666666666</v>
      </c>
      <c r="D13" s="37" t="s">
        <v>974</v>
      </c>
      <c r="E13" s="37" t="s">
        <v>975</v>
      </c>
      <c r="F13" s="37" t="s">
        <v>984</v>
      </c>
      <c r="G13" s="40" t="s">
        <v>191</v>
      </c>
      <c r="H13" s="18"/>
      <c r="N13" s="13">
        <f>196/300*100</f>
        <v>65.333333333333329</v>
      </c>
      <c r="O13" s="13">
        <v>65.5</v>
      </c>
      <c r="P13" s="13">
        <f>204.5/300*100</f>
        <v>68.166666666666657</v>
      </c>
      <c r="Q13" s="5"/>
      <c r="R13" s="13">
        <f>195.5/300*100</f>
        <v>65.166666666666657</v>
      </c>
      <c r="S13" s="13">
        <v>66.5</v>
      </c>
    </row>
    <row r="14" spans="1:42" x14ac:dyDescent="0.25">
      <c r="A14" s="62" t="s">
        <v>1277</v>
      </c>
      <c r="B14" s="13" cm="1">
        <f t="array" ref="B14">SUM(LARGE(I14:AA14,{1,2,3,4}))</f>
        <v>260.66700000000003</v>
      </c>
      <c r="C14" s="22" cm="1">
        <f t="array" ref="C14">SUM(LARGE(H14:AA14,{1,2,3}))</f>
        <v>199.5</v>
      </c>
      <c r="D14" s="37" t="s">
        <v>211</v>
      </c>
      <c r="E14" s="37" t="s">
        <v>199</v>
      </c>
      <c r="F14" s="37" t="s">
        <v>223</v>
      </c>
      <c r="G14" s="40"/>
      <c r="I14" s="18">
        <v>61.167000000000002</v>
      </c>
      <c r="J14" s="36"/>
      <c r="N14" s="13">
        <f>190/300*100</f>
        <v>63.333333333333329</v>
      </c>
      <c r="P14" s="13">
        <f>204.5/300*100</f>
        <v>68.166666666666657</v>
      </c>
      <c r="R14" s="18"/>
      <c r="S14" s="13">
        <v>68</v>
      </c>
    </row>
    <row r="15" spans="1:42" x14ac:dyDescent="0.25">
      <c r="A15" s="62" t="s">
        <v>1277</v>
      </c>
      <c r="B15" s="22" cm="1">
        <f t="array" ref="B15">SUM(LARGE(H15:AA15,{1,2,3,4}))</f>
        <v>262.33366666666666</v>
      </c>
      <c r="C15" s="22" cm="1">
        <f t="array" ref="C15">SUM(LARGE(H15:AA15,{1,2,3}))</f>
        <v>199.33366666666669</v>
      </c>
      <c r="D15" s="37" t="s">
        <v>97</v>
      </c>
      <c r="E15" s="37" t="s">
        <v>98</v>
      </c>
      <c r="F15" s="37" t="s">
        <v>114</v>
      </c>
      <c r="G15" s="40" t="s">
        <v>122</v>
      </c>
      <c r="H15" s="18">
        <v>66.5</v>
      </c>
      <c r="I15" s="18"/>
      <c r="J15" s="18"/>
      <c r="M15" s="18"/>
      <c r="O15" s="13">
        <v>63.167000000000002</v>
      </c>
      <c r="P15" s="13">
        <f>209/300*100</f>
        <v>69.666666666666671</v>
      </c>
      <c r="Q15" s="18"/>
      <c r="S15" s="13">
        <v>63</v>
      </c>
    </row>
    <row r="16" spans="1:42" x14ac:dyDescent="0.25">
      <c r="A16" s="58" t="s">
        <v>1277</v>
      </c>
      <c r="B16" s="22" cm="1">
        <f t="array" ref="B16">SUM(LARGE(H16:AA16,{1,2,3,4}))</f>
        <v>263.83299999999997</v>
      </c>
      <c r="C16" s="22" cm="1">
        <f t="array" ref="C16">SUM(LARGE(H16:AA16,{1,2,3}))</f>
        <v>199.33299999999997</v>
      </c>
      <c r="D16" s="37" t="s">
        <v>488</v>
      </c>
      <c r="E16" s="37" t="s">
        <v>489</v>
      </c>
      <c r="F16" s="37" t="s">
        <v>504</v>
      </c>
      <c r="G16" s="40" t="s">
        <v>446</v>
      </c>
      <c r="I16" s="18"/>
      <c r="J16" s="13">
        <v>66.832999999999998</v>
      </c>
      <c r="K16" s="13">
        <v>57.667000000000002</v>
      </c>
      <c r="M16" s="13">
        <f>200/300*100</f>
        <v>66.666666666666657</v>
      </c>
      <c r="O16" s="13">
        <v>59.167000000000002</v>
      </c>
      <c r="P16" s="13">
        <f>197.5/300*100</f>
        <v>65.833333333333329</v>
      </c>
      <c r="R16" s="13">
        <f>193.5/300*100</f>
        <v>64.5</v>
      </c>
    </row>
    <row r="17" spans="1:40" x14ac:dyDescent="0.25">
      <c r="A17" s="58" t="s">
        <v>1277</v>
      </c>
      <c r="B17" s="22" cm="1">
        <f t="array" ref="B17">SUM(LARGE(H17:AA17,{1,2,3,4}))</f>
        <v>262.66266666666661</v>
      </c>
      <c r="C17" s="22" cm="1">
        <f t="array" ref="C17">SUM(LARGE(H17:AA17,{1,2,3}))</f>
        <v>199.32966666666664</v>
      </c>
      <c r="D17" s="37" t="s">
        <v>101</v>
      </c>
      <c r="E17" s="37" t="s">
        <v>102</v>
      </c>
      <c r="F17" s="37" t="s">
        <v>116</v>
      </c>
      <c r="G17" s="40" t="s">
        <v>25</v>
      </c>
      <c r="H17" s="18">
        <v>65.832999999999998</v>
      </c>
      <c r="I17" s="18">
        <v>60.5</v>
      </c>
      <c r="J17" s="36"/>
      <c r="L17" s="13">
        <v>61.5</v>
      </c>
      <c r="M17" s="18"/>
      <c r="N17" s="13">
        <f>182.5/300*100</f>
        <v>60.833333333333329</v>
      </c>
      <c r="O17" s="13">
        <v>63.332999999999998</v>
      </c>
      <c r="P17" s="13">
        <f>206/300*100</f>
        <v>68.666666666666671</v>
      </c>
      <c r="Q17" s="13">
        <v>64.83</v>
      </c>
      <c r="R17" s="18"/>
      <c r="S17" s="13">
        <v>59.832999999999998</v>
      </c>
    </row>
    <row r="18" spans="1:40" x14ac:dyDescent="0.25">
      <c r="A18" s="58" t="s">
        <v>1277</v>
      </c>
      <c r="B18" s="22" cm="1">
        <f t="array" ref="B18">SUM(LARGE(H18:AA18,{1,2,3,4}))</f>
        <v>259.99366666666668</v>
      </c>
      <c r="C18" s="22" cm="1">
        <f t="array" ref="C18">SUM(LARGE(H18:AA18,{1,2,3}))</f>
        <v>198.66366666666667</v>
      </c>
      <c r="D18" s="37" t="s">
        <v>795</v>
      </c>
      <c r="E18" s="37" t="s">
        <v>796</v>
      </c>
      <c r="F18" s="37" t="s">
        <v>797</v>
      </c>
      <c r="G18" s="40" t="s">
        <v>801</v>
      </c>
      <c r="H18" s="18"/>
      <c r="K18" s="36"/>
      <c r="L18" s="13">
        <v>61.33</v>
      </c>
      <c r="M18" s="18"/>
      <c r="O18" s="13">
        <v>58.5</v>
      </c>
      <c r="P18" s="13">
        <f>203/300*100</f>
        <v>67.666666666666657</v>
      </c>
      <c r="Q18" s="13">
        <v>69.33</v>
      </c>
      <c r="R18" s="18"/>
      <c r="S18" s="13">
        <v>61.667000000000002</v>
      </c>
    </row>
    <row r="19" spans="1:40" x14ac:dyDescent="0.25">
      <c r="A19" s="62" t="s">
        <v>1277</v>
      </c>
      <c r="B19" s="22"/>
      <c r="C19" s="22" cm="1">
        <f t="array" ref="C19">SUM(LARGE(H19:AA19,{1,2,3}))</f>
        <v>198.49966666666666</v>
      </c>
      <c r="D19" s="37" t="s">
        <v>884</v>
      </c>
      <c r="E19" s="37" t="s">
        <v>885</v>
      </c>
      <c r="F19" s="40" t="s">
        <v>890</v>
      </c>
      <c r="G19" s="40" t="s">
        <v>932</v>
      </c>
      <c r="H19" s="18"/>
      <c r="M19" s="13">
        <f>208.5/300*100</f>
        <v>69.5</v>
      </c>
      <c r="O19" s="13">
        <v>62.832999999999998</v>
      </c>
      <c r="P19" s="13">
        <f>198.5/300*100</f>
        <v>66.166666666666657</v>
      </c>
    </row>
    <row r="20" spans="1:40" s="26" customFormat="1" x14ac:dyDescent="0.25">
      <c r="A20" s="58" t="s">
        <v>1277</v>
      </c>
      <c r="B20" s="22" cm="1">
        <f t="array" ref="B20">SUM(LARGE(H20:AA20,{1,2,3,4}))</f>
        <v>262</v>
      </c>
      <c r="C20" s="22" cm="1">
        <f t="array" ref="C20">SUM(LARGE(H20:AA20,{1,2,3}))</f>
        <v>198.333</v>
      </c>
      <c r="D20" s="37" t="s">
        <v>497</v>
      </c>
      <c r="E20" s="37" t="s">
        <v>487</v>
      </c>
      <c r="F20" s="40" t="s">
        <v>510</v>
      </c>
      <c r="G20" s="40" t="s">
        <v>41</v>
      </c>
      <c r="H20" s="13"/>
      <c r="I20" s="18"/>
      <c r="J20" s="13">
        <v>63.667000000000002</v>
      </c>
      <c r="K20" s="13">
        <v>64.5</v>
      </c>
      <c r="L20" s="13"/>
      <c r="M20" s="39"/>
      <c r="N20" s="13"/>
      <c r="O20" s="13"/>
      <c r="P20" s="13">
        <f>205.5/300*100</f>
        <v>68.5</v>
      </c>
      <c r="Q20" s="39"/>
      <c r="R20" s="13">
        <f>177.5/300*100</f>
        <v>59.166666666666664</v>
      </c>
      <c r="S20" s="22">
        <v>65.332999999999998</v>
      </c>
      <c r="T20" s="22"/>
      <c r="U20" s="22"/>
      <c r="V20" s="22"/>
      <c r="W20" s="23"/>
      <c r="X20" s="23"/>
      <c r="Y20" s="23"/>
      <c r="Z20" s="27"/>
      <c r="AA20" s="27"/>
      <c r="AB20" s="27"/>
      <c r="AC20" s="27"/>
      <c r="AD20" s="27"/>
      <c r="AE20" s="27"/>
      <c r="AF20" s="23"/>
      <c r="AG20" s="23"/>
      <c r="AH20" s="23"/>
      <c r="AI20" s="24"/>
      <c r="AJ20" s="27"/>
      <c r="AK20" s="23"/>
      <c r="AL20" s="23"/>
      <c r="AM20" s="23"/>
      <c r="AN20" s="24"/>
    </row>
    <row r="21" spans="1:40" x14ac:dyDescent="0.25">
      <c r="A21" s="58" t="s">
        <v>1277</v>
      </c>
      <c r="B21" s="22" cm="1">
        <f t="array" ref="B21">SUM(LARGE(H21:AA21,{1,2,3,4}))</f>
        <v>260.99633333333333</v>
      </c>
      <c r="C21" s="22" cm="1">
        <f t="array" ref="C21">SUM(LARGE(H21:AA21,{1,2,3}))</f>
        <v>197.99633333333333</v>
      </c>
      <c r="D21" s="37" t="s">
        <v>93</v>
      </c>
      <c r="E21" s="40" t="s">
        <v>94</v>
      </c>
      <c r="F21" s="40" t="s">
        <v>112</v>
      </c>
      <c r="G21" s="40" t="s">
        <v>120</v>
      </c>
      <c r="H21" s="13">
        <v>67.332999999999998</v>
      </c>
      <c r="L21" s="13">
        <v>63.33</v>
      </c>
      <c r="N21" s="13">
        <f>183.5/300*100</f>
        <v>61.166666666666671</v>
      </c>
      <c r="P21" s="13">
        <f>202/300*100</f>
        <v>67.333333333333329</v>
      </c>
      <c r="Q21" s="13">
        <v>63</v>
      </c>
      <c r="S21" s="13">
        <v>62.5</v>
      </c>
    </row>
    <row r="22" spans="1:40" x14ac:dyDescent="0.25">
      <c r="A22" s="62" t="s">
        <v>1277</v>
      </c>
      <c r="B22" s="22" cm="1">
        <f t="array" ref="B22">SUM(LARGE(H22:AA22,{1,2,3,4}))</f>
        <v>255.50066666666666</v>
      </c>
      <c r="C22" s="22" cm="1">
        <f t="array" ref="C22">SUM(LARGE(H22:AA22,{1,2,3}))</f>
        <v>197.83366666666666</v>
      </c>
      <c r="D22" s="37" t="s">
        <v>492</v>
      </c>
      <c r="E22" s="40" t="s">
        <v>246</v>
      </c>
      <c r="F22" s="40" t="s">
        <v>507</v>
      </c>
      <c r="G22" s="40" t="s">
        <v>515</v>
      </c>
      <c r="H22" s="18"/>
      <c r="J22" s="13">
        <v>57.667000000000002</v>
      </c>
      <c r="P22" s="13">
        <f>201/300*100</f>
        <v>67</v>
      </c>
      <c r="R22" s="13">
        <f>194/300*100</f>
        <v>64.666666666666657</v>
      </c>
      <c r="S22" s="13">
        <v>66.167000000000002</v>
      </c>
    </row>
    <row r="23" spans="1:40" x14ac:dyDescent="0.25">
      <c r="A23" s="62" t="s">
        <v>1277</v>
      </c>
      <c r="B23" s="22" cm="1">
        <f t="array" ref="B23">SUM(LARGE(I23:AA23,{1,2,3,4}))</f>
        <v>257.66666666666663</v>
      </c>
      <c r="C23" s="22" cm="1">
        <f t="array" ref="C23">SUM(LARGE(H23:AA23,{1,2,3}))</f>
        <v>197.16666666666666</v>
      </c>
      <c r="D23" s="37" t="s">
        <v>208</v>
      </c>
      <c r="E23" s="40" t="s">
        <v>196</v>
      </c>
      <c r="F23" s="40" t="s">
        <v>220</v>
      </c>
      <c r="G23" s="40" t="s">
        <v>194</v>
      </c>
      <c r="I23" s="18">
        <v>65.332999999999998</v>
      </c>
      <c r="J23" s="36"/>
      <c r="M23" s="18"/>
      <c r="N23" s="13">
        <f>181.5/300*100</f>
        <v>60.5</v>
      </c>
      <c r="P23" s="13">
        <f>203/300*100</f>
        <v>67.666666666666657</v>
      </c>
      <c r="Q23" s="18"/>
      <c r="R23" s="18"/>
      <c r="S23" s="13">
        <v>64.167000000000002</v>
      </c>
    </row>
    <row r="24" spans="1:40" x14ac:dyDescent="0.25">
      <c r="A24" s="62" t="s">
        <v>1277</v>
      </c>
      <c r="B24" s="22" t="e" cm="1">
        <f t="array" ref="B24">SUM(LARGE(H24:AA24,{1,2,3,4}))</f>
        <v>#NUM!</v>
      </c>
      <c r="C24" s="22" cm="1">
        <f t="array" ref="C24">SUM(LARGE(H24:AA24,{1,2,3}))</f>
        <v>196.833</v>
      </c>
      <c r="D24" s="37" t="s">
        <v>696</v>
      </c>
      <c r="E24" s="40" t="s">
        <v>697</v>
      </c>
      <c r="F24" s="40" t="s">
        <v>700</v>
      </c>
      <c r="G24" s="40" t="s">
        <v>674</v>
      </c>
      <c r="I24" s="18"/>
      <c r="K24" s="13">
        <v>67.832999999999998</v>
      </c>
      <c r="P24" s="13">
        <f>204/300*100</f>
        <v>68</v>
      </c>
      <c r="R24" s="13">
        <f>183/300*100</f>
        <v>61</v>
      </c>
    </row>
    <row r="25" spans="1:40" x14ac:dyDescent="0.25">
      <c r="A25" s="62" t="s">
        <v>1277</v>
      </c>
      <c r="B25" s="22" cm="1">
        <f t="array" ref="B25">SUM(LARGE(H25:AA25,{1,2,3,4}))</f>
        <v>257.5</v>
      </c>
      <c r="C25" s="22" cm="1">
        <f t="array" ref="C25">SUM(LARGE(H25:AA25,{1,2,3}))</f>
        <v>196.83</v>
      </c>
      <c r="D25" s="37" t="s">
        <v>798</v>
      </c>
      <c r="E25" s="40" t="s">
        <v>799</v>
      </c>
      <c r="F25" s="40" t="s">
        <v>800</v>
      </c>
      <c r="G25" s="40" t="s">
        <v>803</v>
      </c>
      <c r="H25" s="18"/>
      <c r="K25" s="36"/>
      <c r="L25" s="13">
        <v>60.67</v>
      </c>
      <c r="N25" s="13">
        <f>182/300*100</f>
        <v>60.666666666666671</v>
      </c>
      <c r="O25" s="13">
        <v>64.667000000000002</v>
      </c>
      <c r="Q25" s="13">
        <v>66.33</v>
      </c>
      <c r="S25" s="13">
        <v>65.832999999999998</v>
      </c>
    </row>
    <row r="26" spans="1:40" x14ac:dyDescent="0.25">
      <c r="A26" s="63" t="s">
        <v>1279</v>
      </c>
      <c r="B26" s="13" cm="1">
        <f t="array" ref="B26">SUM(LARGE(H26:AA26,{1,2,3,4}))</f>
        <v>261.83</v>
      </c>
      <c r="C26" s="22" cm="1">
        <f t="array" ref="C26">SUM(LARGE(H26:AA26,{1,2,3}))</f>
        <v>196.82999999999998</v>
      </c>
      <c r="D26" s="37" t="s">
        <v>103</v>
      </c>
      <c r="E26" s="40" t="s">
        <v>104</v>
      </c>
      <c r="F26" s="40" t="s">
        <v>117</v>
      </c>
      <c r="G26" s="40" t="s">
        <v>123</v>
      </c>
      <c r="H26" s="18">
        <v>65</v>
      </c>
      <c r="J26" s="36"/>
      <c r="L26" s="13">
        <v>65</v>
      </c>
      <c r="O26" s="13">
        <v>63</v>
      </c>
      <c r="P26" s="13">
        <f>199.5/300*100</f>
        <v>66.5</v>
      </c>
      <c r="Q26" s="13">
        <v>65.33</v>
      </c>
      <c r="S26" s="13">
        <v>61.332999999999998</v>
      </c>
    </row>
    <row r="27" spans="1:40" x14ac:dyDescent="0.25">
      <c r="A27" s="63" t="s">
        <v>1279</v>
      </c>
      <c r="B27" s="13" cm="1">
        <f t="array" ref="B27">SUM(LARGE(I27:AA27,{1,2,3,4}))</f>
        <v>260.99966666666666</v>
      </c>
      <c r="C27" s="22" cm="1">
        <f t="array" ref="C27">SUM(LARGE(H27:AA27,{1,2,3}))</f>
        <v>196.49966666666666</v>
      </c>
      <c r="D27" s="37" t="s">
        <v>209</v>
      </c>
      <c r="E27" s="40" t="s">
        <v>197</v>
      </c>
      <c r="F27" s="40" t="s">
        <v>221</v>
      </c>
      <c r="G27" s="40" t="s">
        <v>26</v>
      </c>
      <c r="I27" s="18">
        <v>64.5</v>
      </c>
      <c r="J27" s="36"/>
      <c r="L27" s="13">
        <v>64.17</v>
      </c>
      <c r="N27" s="13">
        <f>194/300*100</f>
        <v>64.666666666666657</v>
      </c>
      <c r="O27" s="13">
        <v>64.832999999999998</v>
      </c>
      <c r="P27" s="13">
        <f>201/300*100</f>
        <v>67</v>
      </c>
      <c r="Q27" s="13">
        <v>57</v>
      </c>
      <c r="S27" s="13">
        <v>60.832999999999998</v>
      </c>
    </row>
    <row r="28" spans="1:40" x14ac:dyDescent="0.25">
      <c r="A28" s="63" t="s">
        <v>1279</v>
      </c>
      <c r="B28" s="13" t="e" cm="1">
        <f t="array" ref="B28">SUM(LARGE(H28:AA28,{1,2,3,4}))</f>
        <v>#NUM!</v>
      </c>
      <c r="C28" s="22" cm="1">
        <f t="array" ref="C28">SUM(LARGE(H28:AA28,{1,2,3}))</f>
        <v>195.34000000000003</v>
      </c>
      <c r="D28" s="37" t="s">
        <v>789</v>
      </c>
      <c r="E28" s="40" t="s">
        <v>790</v>
      </c>
      <c r="F28" s="40" t="s">
        <v>791</v>
      </c>
      <c r="G28" s="40" t="s">
        <v>802</v>
      </c>
      <c r="H28" s="18"/>
      <c r="K28" s="36"/>
      <c r="L28" s="13">
        <v>66.17</v>
      </c>
      <c r="P28" s="13">
        <f>201/300*100</f>
        <v>67</v>
      </c>
      <c r="Q28" s="13">
        <v>62.17</v>
      </c>
    </row>
    <row r="29" spans="1:40" x14ac:dyDescent="0.25">
      <c r="A29" s="63" t="s">
        <v>1279</v>
      </c>
      <c r="B29" s="13" cm="1">
        <f t="array" ref="B29">SUM(LARGE(H29:AA29,{1,2,3,4}))</f>
        <v>255.50033333333334</v>
      </c>
      <c r="C29" s="22" cm="1">
        <f t="array" ref="C29">SUM(LARGE(H29:AA29,{1,2,3}))</f>
        <v>193.50033333333334</v>
      </c>
      <c r="D29" s="37" t="s">
        <v>486</v>
      </c>
      <c r="E29" s="40" t="s">
        <v>487</v>
      </c>
      <c r="F29" s="40" t="s">
        <v>503</v>
      </c>
      <c r="G29" s="40" t="s">
        <v>41</v>
      </c>
      <c r="I29" s="18"/>
      <c r="J29" s="13">
        <v>63.167000000000002</v>
      </c>
      <c r="K29" s="13">
        <v>62.5</v>
      </c>
      <c r="P29" s="13">
        <f>203.5/300*100</f>
        <v>67.833333333333329</v>
      </c>
      <c r="R29" s="13">
        <f>186/300*100</f>
        <v>62</v>
      </c>
      <c r="S29" s="13">
        <v>61.832999999999998</v>
      </c>
    </row>
    <row r="30" spans="1:40" x14ac:dyDescent="0.25">
      <c r="A30" s="63" t="s">
        <v>1279</v>
      </c>
      <c r="B30" s="13" cm="1">
        <f t="array" ref="B30">SUM(LARGE(H30:AA30,{1,2,3,4}))</f>
        <v>254.334</v>
      </c>
      <c r="C30" s="22" cm="1">
        <f t="array" ref="C30">SUM(LARGE(H30:AA30,{1,2,3}))</f>
        <v>193.167</v>
      </c>
      <c r="D30" s="37" t="s">
        <v>498</v>
      </c>
      <c r="E30" s="40" t="s">
        <v>499</v>
      </c>
      <c r="F30" s="40" t="s">
        <v>511</v>
      </c>
      <c r="G30" s="40" t="s">
        <v>442</v>
      </c>
      <c r="I30" s="18"/>
      <c r="J30" s="13">
        <v>66.167000000000002</v>
      </c>
      <c r="K30" s="13">
        <v>65.5</v>
      </c>
      <c r="R30" s="13">
        <f>184.5/300*100</f>
        <v>61.5</v>
      </c>
      <c r="S30" s="13">
        <v>61.167000000000002</v>
      </c>
    </row>
    <row r="31" spans="1:40" x14ac:dyDescent="0.25">
      <c r="A31" s="5"/>
      <c r="B31" s="13" cm="1">
        <f t="array" ref="B31">SUM(LARGE(H31:AA31,{1,2,3,4}))</f>
        <v>255.5</v>
      </c>
      <c r="C31" s="22" cm="1">
        <f t="array" ref="C31">SUM(LARGE(H31:AA31,{1,2,3}))</f>
        <v>192.833</v>
      </c>
      <c r="D31" s="37" t="s">
        <v>99</v>
      </c>
      <c r="E31" s="40" t="s">
        <v>100</v>
      </c>
      <c r="F31" s="40" t="s">
        <v>115</v>
      </c>
      <c r="G31" s="40" t="s">
        <v>50</v>
      </c>
      <c r="H31" s="18">
        <v>66.332999999999998</v>
      </c>
      <c r="I31" s="18">
        <v>62.667000000000002</v>
      </c>
      <c r="J31" s="36"/>
      <c r="L31" s="13">
        <v>63</v>
      </c>
      <c r="N31" s="13">
        <f>190.5/300*100</f>
        <v>63.5</v>
      </c>
      <c r="Q31" s="13">
        <v>62.17</v>
      </c>
    </row>
    <row r="32" spans="1:40" x14ac:dyDescent="0.25">
      <c r="A32" s="5"/>
      <c r="C32" s="22" cm="1">
        <f t="array" ref="C32">SUM(LARGE(H32:AA32,{1,2,3}))</f>
        <v>192.66633333333331</v>
      </c>
      <c r="D32" s="37" t="s">
        <v>1090</v>
      </c>
      <c r="E32" s="40" t="s">
        <v>816</v>
      </c>
      <c r="F32" s="40" t="s">
        <v>1091</v>
      </c>
      <c r="G32" s="40" t="s">
        <v>25</v>
      </c>
      <c r="H32" s="18"/>
      <c r="O32" s="13">
        <v>61</v>
      </c>
      <c r="Q32" s="13">
        <v>64</v>
      </c>
      <c r="R32" s="13">
        <f>196/300*100</f>
        <v>65.333333333333329</v>
      </c>
      <c r="S32" s="13">
        <v>63.332999999999998</v>
      </c>
    </row>
    <row r="33" spans="1:33" x14ac:dyDescent="0.25">
      <c r="A33" s="5"/>
      <c r="B33" s="13" cm="1">
        <f t="array" ref="B33">SUM(LARGE(H33:AA33,{1,2,3,4}))</f>
        <v>253.32966666666664</v>
      </c>
      <c r="C33" s="22" cm="1">
        <f t="array" ref="C33">SUM(LARGE(H33:AA33,{1,2,3}))</f>
        <v>192.49633333333333</v>
      </c>
      <c r="D33" s="37" t="s">
        <v>105</v>
      </c>
      <c r="E33" s="40" t="s">
        <v>106</v>
      </c>
      <c r="F33" s="40" t="s">
        <v>118</v>
      </c>
      <c r="G33" s="40" t="s">
        <v>26</v>
      </c>
      <c r="H33" s="18">
        <v>64.332999999999998</v>
      </c>
      <c r="L33" s="13">
        <v>62.33</v>
      </c>
      <c r="N33" s="13">
        <f>182.5/300*100</f>
        <v>60.833333333333329</v>
      </c>
      <c r="P33" s="13">
        <f>197.5/300*100</f>
        <v>65.833333333333329</v>
      </c>
    </row>
    <row r="34" spans="1:33" x14ac:dyDescent="0.25">
      <c r="A34" s="5"/>
      <c r="B34" s="13" cm="1">
        <f t="array" ref="B34">SUM(LARGE(H34:AA34,{1,2,3,4}))</f>
        <v>252.83033333333333</v>
      </c>
      <c r="C34" s="22" cm="1">
        <f t="array" ref="C34">SUM(LARGE(H34:AA34,{1,2,3}))</f>
        <v>191.33033333333333</v>
      </c>
      <c r="D34" s="37" t="s">
        <v>95</v>
      </c>
      <c r="E34" s="40" t="s">
        <v>96</v>
      </c>
      <c r="F34" s="40" t="s">
        <v>113</v>
      </c>
      <c r="G34" s="40" t="s">
        <v>25</v>
      </c>
      <c r="H34" s="18">
        <v>67.167000000000002</v>
      </c>
      <c r="J34" s="36"/>
      <c r="L34" s="13">
        <v>61.83</v>
      </c>
      <c r="N34" s="13">
        <f>187/300*100</f>
        <v>62.333333333333329</v>
      </c>
      <c r="O34" s="13">
        <v>56</v>
      </c>
      <c r="P34" s="14"/>
      <c r="Q34" s="13">
        <v>61.5</v>
      </c>
      <c r="R34" s="14"/>
      <c r="S34" s="14"/>
    </row>
    <row r="35" spans="1:33" x14ac:dyDescent="0.25">
      <c r="B35" s="13" cm="1">
        <f t="array" ref="B35">SUM(LARGE(H35:AA35,{1,2,3,4}))</f>
        <v>250</v>
      </c>
      <c r="C35" s="22" cm="1">
        <f t="array" ref="C35">SUM(LARGE(H35:AA35,{1,2,3}))</f>
        <v>189.667</v>
      </c>
      <c r="D35" s="37" t="s">
        <v>213</v>
      </c>
      <c r="E35" s="40" t="s">
        <v>201</v>
      </c>
      <c r="F35" s="40" t="s">
        <v>225</v>
      </c>
      <c r="G35" s="40" t="s">
        <v>443</v>
      </c>
      <c r="I35" s="18">
        <v>60.5</v>
      </c>
      <c r="J35" s="13">
        <v>60.332999999999998</v>
      </c>
      <c r="K35" s="13">
        <v>64.667000000000002</v>
      </c>
      <c r="R35" s="13">
        <f>179/300*100</f>
        <v>59.666666666666671</v>
      </c>
      <c r="S35" s="13">
        <v>64.5</v>
      </c>
    </row>
    <row r="36" spans="1:33" x14ac:dyDescent="0.25">
      <c r="A36" s="5"/>
      <c r="B36" s="13"/>
      <c r="C36" s="22" cm="1">
        <f t="array" ref="C36">SUM(LARGE(H36:AA36,{1,2,3}))</f>
        <v>187.17000000000002</v>
      </c>
      <c r="D36" s="37" t="s">
        <v>973</v>
      </c>
      <c r="E36" s="40" t="s">
        <v>913</v>
      </c>
      <c r="F36" s="40" t="s">
        <v>983</v>
      </c>
      <c r="G36" s="40" t="s">
        <v>192</v>
      </c>
      <c r="H36" s="18"/>
      <c r="N36" s="13">
        <f>178/300*100</f>
        <v>59.333333333333336</v>
      </c>
      <c r="O36" s="13">
        <v>56.332999999999998</v>
      </c>
      <c r="P36" s="5"/>
      <c r="Q36" s="13">
        <v>67.17</v>
      </c>
      <c r="R36" s="13">
        <f>182/300*100</f>
        <v>60.666666666666671</v>
      </c>
      <c r="W36" s="18"/>
    </row>
    <row r="37" spans="1:33" x14ac:dyDescent="0.25">
      <c r="B37" s="13" cm="1">
        <f t="array" ref="B37">SUM(LARGE(H37:AA37,{1,2,3,4}))</f>
        <v>243.5</v>
      </c>
      <c r="C37" s="22" cm="1">
        <f t="array" ref="C37">SUM(LARGE(H37:AA37,{1,2,3}))</f>
        <v>187</v>
      </c>
      <c r="D37" s="37" t="s">
        <v>215</v>
      </c>
      <c r="E37" s="40" t="s">
        <v>203</v>
      </c>
      <c r="F37" s="40" t="s">
        <v>227</v>
      </c>
      <c r="G37" s="40" t="s">
        <v>161</v>
      </c>
      <c r="I37" s="18">
        <v>56.5</v>
      </c>
      <c r="J37" s="13">
        <v>63</v>
      </c>
      <c r="M37" s="13">
        <f>193/300*100</f>
        <v>64.333333333333329</v>
      </c>
      <c r="R37" s="13">
        <f>179/300*100</f>
        <v>59.666666666666671</v>
      </c>
    </row>
    <row r="38" spans="1:33" x14ac:dyDescent="0.25">
      <c r="A38" s="5"/>
      <c r="B38" s="13" cm="1">
        <f t="array" ref="B38">SUM(LARGE(H38:AA38,{1,2,3,4}))</f>
        <v>242.33366666666666</v>
      </c>
      <c r="C38" s="22" cm="1">
        <f t="array" ref="C38">SUM(LARGE(H38:AA38,{1,2,3}))</f>
        <v>186.50066666666666</v>
      </c>
      <c r="D38" s="37" t="s">
        <v>107</v>
      </c>
      <c r="E38" s="40" t="s">
        <v>108</v>
      </c>
      <c r="F38" s="40" t="s">
        <v>119</v>
      </c>
      <c r="G38" s="40" t="s">
        <v>124</v>
      </c>
      <c r="H38" s="18">
        <v>61.667000000000002</v>
      </c>
      <c r="J38" s="36"/>
      <c r="L38" s="13">
        <v>55.83</v>
      </c>
      <c r="O38" s="13">
        <v>55.832999999999998</v>
      </c>
      <c r="P38" s="13">
        <f>198.5/300*100</f>
        <v>66.166666666666657</v>
      </c>
      <c r="S38" s="13">
        <v>58.667000000000002</v>
      </c>
    </row>
    <row r="39" spans="1:33" x14ac:dyDescent="0.25">
      <c r="A39" s="25"/>
      <c r="B39" s="13" cm="1">
        <f t="array" ref="B39">SUM(LARGE(H39:AA39,{1,2,3,4}))</f>
        <v>239.66633333333334</v>
      </c>
      <c r="C39" s="22" cm="1">
        <f t="array" ref="C39">SUM(LARGE(H39:AA39,{1,2,3}))</f>
        <v>183.66633333333334</v>
      </c>
      <c r="D39" s="37" t="s">
        <v>216</v>
      </c>
      <c r="E39" s="40" t="s">
        <v>204</v>
      </c>
      <c r="F39" s="40" t="s">
        <v>228</v>
      </c>
      <c r="G39" s="40" t="s">
        <v>514</v>
      </c>
      <c r="I39" s="18">
        <v>56</v>
      </c>
      <c r="J39" s="13">
        <v>61.5</v>
      </c>
      <c r="K39" s="13">
        <v>58.832999999999998</v>
      </c>
      <c r="L39" s="18">
        <v>55</v>
      </c>
      <c r="M39" s="13">
        <f>190/300*100</f>
        <v>63.333333333333329</v>
      </c>
      <c r="U39" s="35"/>
      <c r="W39" s="4"/>
    </row>
    <row r="40" spans="1:33" x14ac:dyDescent="0.25">
      <c r="A40" s="26"/>
      <c r="B40" s="13"/>
      <c r="C40" s="22" t="e" cm="1">
        <f t="array" ref="C40">SUM(LARGE(I40:AA40,{1,2,3}))</f>
        <v>#NUM!</v>
      </c>
      <c r="D40" s="37" t="s">
        <v>972</v>
      </c>
      <c r="E40" s="40" t="s">
        <v>136</v>
      </c>
      <c r="F40" s="40" t="s">
        <v>982</v>
      </c>
      <c r="G40" s="40" t="s">
        <v>29</v>
      </c>
      <c r="H40" s="18"/>
      <c r="N40" s="13">
        <f>173/300*100</f>
        <v>57.666666666666664</v>
      </c>
      <c r="O40" s="5"/>
      <c r="P40" s="13">
        <f>198/300*100</f>
        <v>66</v>
      </c>
      <c r="Q40" s="5"/>
      <c r="X40" s="16"/>
      <c r="Y40" s="16"/>
      <c r="Z40" s="12"/>
      <c r="AA40" s="6"/>
      <c r="AB40" s="6"/>
      <c r="AC40" s="6"/>
      <c r="AD40" s="6"/>
      <c r="AE40" s="6"/>
      <c r="AF40" s="10"/>
      <c r="AG40" s="10"/>
    </row>
    <row r="41" spans="1:33" x14ac:dyDescent="0.25">
      <c r="A41" s="26"/>
      <c r="B41" s="13" t="e" cm="1">
        <f t="array" ref="B41">SUM(LARGE(I41:AA41,{1,2,3,4}))</f>
        <v>#NUM!</v>
      </c>
      <c r="C41" s="22" t="e" cm="1">
        <f t="array" ref="C41">SUM(LARGE(I41:AA41,{1,2,3}))</f>
        <v>#NUM!</v>
      </c>
      <c r="D41" s="37" t="s">
        <v>210</v>
      </c>
      <c r="E41" s="40" t="s">
        <v>198</v>
      </c>
      <c r="F41" s="40" t="s">
        <v>222</v>
      </c>
      <c r="G41" s="40"/>
      <c r="I41" s="18">
        <v>62</v>
      </c>
      <c r="J41" s="36"/>
      <c r="S41" s="13">
        <v>71.667000000000002</v>
      </c>
    </row>
    <row r="42" spans="1:33" x14ac:dyDescent="0.25">
      <c r="A42" s="24"/>
      <c r="C42" s="22" t="e" cm="1">
        <f t="array" ref="C42">SUM(LARGE(I42:AA42,{1,2,3}))</f>
        <v>#NUM!</v>
      </c>
      <c r="D42" s="37" t="s">
        <v>1258</v>
      </c>
      <c r="E42" s="40" t="s">
        <v>1259</v>
      </c>
      <c r="F42" s="40" t="s">
        <v>1263</v>
      </c>
      <c r="G42" s="40" t="s">
        <v>190</v>
      </c>
      <c r="H42" s="18"/>
      <c r="S42" s="13">
        <v>56.167000000000002</v>
      </c>
      <c r="U42" s="14"/>
      <c r="V42" s="14"/>
    </row>
    <row r="43" spans="1:33" x14ac:dyDescent="0.25">
      <c r="A43" s="64"/>
      <c r="B43" s="13"/>
      <c r="C43" s="22" t="e" cm="1">
        <f t="array" ref="C43">SUM(LARGE(I43:AA43,{1,2,3}))</f>
        <v>#NUM!</v>
      </c>
      <c r="D43" s="37" t="s">
        <v>850</v>
      </c>
      <c r="E43" s="40" t="s">
        <v>851</v>
      </c>
      <c r="F43" s="40" t="s">
        <v>852</v>
      </c>
      <c r="G43" s="40" t="s">
        <v>853</v>
      </c>
      <c r="H43" s="5"/>
      <c r="I43" s="5"/>
      <c r="J43" s="5"/>
      <c r="K43" s="5"/>
      <c r="L43" s="18">
        <v>53.5</v>
      </c>
      <c r="T43" s="18"/>
      <c r="X43" s="16"/>
      <c r="Y43" s="16"/>
      <c r="Z43" s="12"/>
      <c r="AA43" s="6"/>
      <c r="AB43" s="6"/>
      <c r="AC43" s="6"/>
      <c r="AD43" s="6"/>
      <c r="AE43" s="6"/>
      <c r="AF43" s="10"/>
      <c r="AG43" s="10"/>
    </row>
    <row r="44" spans="1:33" x14ac:dyDescent="0.25">
      <c r="A44" s="24"/>
      <c r="C44" s="22" t="e" cm="1">
        <f t="array" ref="C44">SUM(LARGE(I44:AA44,{1,2,3}))</f>
        <v>#NUM!</v>
      </c>
      <c r="D44" s="37" t="s">
        <v>1149</v>
      </c>
      <c r="E44" s="40" t="s">
        <v>1150</v>
      </c>
      <c r="F44" s="40" t="s">
        <v>1152</v>
      </c>
      <c r="G44" s="40" t="s">
        <v>883</v>
      </c>
      <c r="H44" s="18"/>
      <c r="P44" s="13">
        <f>194/300*100</f>
        <v>64.666666666666657</v>
      </c>
    </row>
    <row r="45" spans="1:33" x14ac:dyDescent="0.25">
      <c r="A45" s="24"/>
      <c r="C45" s="22" t="e" cm="1">
        <f t="array" ref="C45">SUM(LARGE(I45:AA45,{1,2,3}))</f>
        <v>#NUM!</v>
      </c>
      <c r="D45" s="37" t="s">
        <v>1251</v>
      </c>
      <c r="E45" s="40" t="s">
        <v>1252</v>
      </c>
      <c r="F45" s="40" t="s">
        <v>1262</v>
      </c>
      <c r="G45" s="40" t="s">
        <v>51</v>
      </c>
      <c r="H45" s="18"/>
      <c r="S45" s="13">
        <v>63.332999999999998</v>
      </c>
    </row>
    <row r="46" spans="1:33" x14ac:dyDescent="0.25">
      <c r="A46" s="26"/>
      <c r="B46" s="13"/>
      <c r="C46" s="22" t="e" cm="1">
        <f t="array" ref="C46">SUM(LARGE(I46:AA46,{1,2,3}))</f>
        <v>#NUM!</v>
      </c>
      <c r="D46" s="37" t="s">
        <v>976</v>
      </c>
      <c r="E46" s="40" t="s">
        <v>977</v>
      </c>
      <c r="F46" s="40" t="s">
        <v>985</v>
      </c>
      <c r="G46" s="40" t="s">
        <v>481</v>
      </c>
      <c r="H46" s="18"/>
      <c r="N46" s="13">
        <f>207.5/300*100</f>
        <v>69.166666666666671</v>
      </c>
      <c r="P46" s="5"/>
      <c r="Q46" s="5"/>
      <c r="R46" s="18"/>
      <c r="S46" s="18"/>
      <c r="U46" s="14"/>
      <c r="V46" s="14"/>
    </row>
    <row r="47" spans="1:33" x14ac:dyDescent="0.25">
      <c r="A47" s="24"/>
      <c r="C47" s="22" t="e" cm="1">
        <f t="array" ref="C47">SUM(LARGE(I47:AA47,{1,2,3}))</f>
        <v>#NUM!</v>
      </c>
      <c r="D47" s="37" t="s">
        <v>1147</v>
      </c>
      <c r="E47" s="40" t="s">
        <v>1148</v>
      </c>
      <c r="F47" s="40" t="s">
        <v>1151</v>
      </c>
      <c r="G47" s="40" t="s">
        <v>161</v>
      </c>
      <c r="H47" s="18"/>
      <c r="P47" s="13">
        <f>201.5/300*100</f>
        <v>67.166666666666657</v>
      </c>
      <c r="S47" s="13">
        <v>59.832999999999998</v>
      </c>
      <c r="T47" s="18"/>
      <c r="U47" s="34"/>
      <c r="V47" s="34"/>
      <c r="W47" s="18"/>
    </row>
    <row r="48" spans="1:33" x14ac:dyDescent="0.25">
      <c r="A48" s="24"/>
      <c r="C48" s="22" t="e" cm="1">
        <f t="array" ref="C48">SUM(LARGE(I48:AA48,{1,2,3}))</f>
        <v>#NUM!</v>
      </c>
      <c r="D48" s="37" t="s">
        <v>1253</v>
      </c>
      <c r="E48" s="40" t="s">
        <v>1254</v>
      </c>
      <c r="F48" s="40" t="s">
        <v>153</v>
      </c>
      <c r="G48" s="40" t="s">
        <v>190</v>
      </c>
      <c r="H48" s="18"/>
      <c r="S48" s="13">
        <v>65.832999999999998</v>
      </c>
    </row>
    <row r="49" spans="1:19" x14ac:dyDescent="0.25">
      <c r="A49" s="26"/>
      <c r="B49" s="13"/>
      <c r="C49" s="22" t="e" cm="1">
        <f t="array" ref="C49">SUM(LARGE(I49:AA49,{1,2,3}))</f>
        <v>#NUM!</v>
      </c>
      <c r="D49" s="37" t="s">
        <v>978</v>
      </c>
      <c r="E49" s="40" t="s">
        <v>979</v>
      </c>
      <c r="F49" s="40" t="s">
        <v>986</v>
      </c>
      <c r="G49" s="40" t="s">
        <v>193</v>
      </c>
      <c r="H49" s="18"/>
      <c r="N49" s="13">
        <f>181/300*100</f>
        <v>60.333333333333336</v>
      </c>
      <c r="P49" s="5"/>
      <c r="Q49" s="5"/>
    </row>
    <row r="50" spans="1:19" x14ac:dyDescent="0.25">
      <c r="A50" s="26"/>
      <c r="B50" s="13" t="e" cm="1">
        <f t="array" ref="B50">SUM(LARGE(I50:AA50,{1,2,3,4}))</f>
        <v>#NUM!</v>
      </c>
      <c r="C50" s="22" t="e" cm="1">
        <f t="array" ref="C50">SUM(LARGE(I50:AA50,{1,2,3}))</f>
        <v>#NUM!</v>
      </c>
      <c r="D50" s="37" t="s">
        <v>214</v>
      </c>
      <c r="E50" s="40" t="s">
        <v>202</v>
      </c>
      <c r="F50" s="40" t="s">
        <v>226</v>
      </c>
      <c r="G50" s="40"/>
      <c r="I50" s="18">
        <v>59.667000000000002</v>
      </c>
      <c r="J50" s="36"/>
      <c r="P50" s="18"/>
      <c r="Q50" s="18"/>
      <c r="R50" s="18"/>
      <c r="S50" s="18"/>
    </row>
    <row r="51" spans="1:19" x14ac:dyDescent="0.25">
      <c r="A51" s="21"/>
      <c r="B51" s="13" t="e" cm="1">
        <f t="array" ref="B51">SUM(LARGE(H51:AA51,{1,2,3,4}))</f>
        <v>#NUM!</v>
      </c>
      <c r="C51" s="22" t="e" cm="1">
        <f t="array" ref="C51">SUM(LARGE(I51:AA51,{1,2,3}))</f>
        <v>#NUM!</v>
      </c>
      <c r="D51" s="37" t="s">
        <v>495</v>
      </c>
      <c r="E51" s="40" t="s">
        <v>496</v>
      </c>
      <c r="F51" s="40" t="s">
        <v>509</v>
      </c>
      <c r="G51" s="40" t="s">
        <v>516</v>
      </c>
      <c r="I51" s="18"/>
      <c r="J51" s="13">
        <v>61</v>
      </c>
      <c r="M51" s="18"/>
      <c r="P51" s="18"/>
      <c r="Q51" s="18"/>
      <c r="R51" s="18"/>
      <c r="S51" s="18"/>
    </row>
    <row r="52" spans="1:19" x14ac:dyDescent="0.25">
      <c r="A52" s="24"/>
      <c r="B52" s="13" t="e" cm="1">
        <f t="array" ref="B52">SUM(LARGE(I52:AA52,{1,2,3,4}))</f>
        <v>#NUM!</v>
      </c>
      <c r="C52" s="22" t="e" cm="1">
        <f t="array" ref="C52">SUM(LARGE(I52:AA52,{1,2,3}))</f>
        <v>#NUM!</v>
      </c>
      <c r="D52" s="37" t="s">
        <v>217</v>
      </c>
      <c r="E52" s="40" t="s">
        <v>205</v>
      </c>
      <c r="F52" s="40" t="s">
        <v>229</v>
      </c>
      <c r="G52" s="40"/>
      <c r="I52" s="18">
        <v>51</v>
      </c>
    </row>
    <row r="53" spans="1:19" x14ac:dyDescent="0.25">
      <c r="A53" s="26"/>
      <c r="B53" s="13" t="e" cm="1">
        <f t="array" ref="B53">SUM(LARGE(H53:AA53,{1,2,3,4}))</f>
        <v>#NUM!</v>
      </c>
      <c r="C53" s="22" t="e" cm="1">
        <f t="array" ref="C53">SUM(LARGE(I53:AA53,{1,2,3}))</f>
        <v>#NUM!</v>
      </c>
      <c r="D53" s="37" t="s">
        <v>89</v>
      </c>
      <c r="E53" s="40" t="s">
        <v>90</v>
      </c>
      <c r="F53" s="40" t="s">
        <v>110</v>
      </c>
      <c r="G53" s="40" t="s">
        <v>25</v>
      </c>
      <c r="H53" s="18">
        <v>67.832999999999998</v>
      </c>
      <c r="I53" s="18">
        <v>58.5</v>
      </c>
      <c r="J53" s="36"/>
      <c r="M53" s="18"/>
      <c r="P53" s="18"/>
      <c r="Q53" s="18"/>
      <c r="R53" s="18"/>
      <c r="S53" s="18"/>
    </row>
    <row r="54" spans="1:19" x14ac:dyDescent="0.25">
      <c r="A54" s="24"/>
      <c r="C54" s="22" t="e" cm="1">
        <f t="array" ref="C54">SUM(LARGE(I54:AA54,{1,2,3}))</f>
        <v>#NUM!</v>
      </c>
      <c r="D54" s="37" t="s">
        <v>1211</v>
      </c>
      <c r="E54" s="40" t="s">
        <v>1212</v>
      </c>
      <c r="F54" s="40" t="s">
        <v>1214</v>
      </c>
      <c r="G54" s="40" t="s">
        <v>882</v>
      </c>
      <c r="H54" s="18"/>
      <c r="R54" s="13">
        <f>191.5/300*100</f>
        <v>63.833333333333329</v>
      </c>
      <c r="S54" s="13">
        <v>61</v>
      </c>
    </row>
    <row r="55" spans="1:19" x14ac:dyDescent="0.25">
      <c r="A55" s="24"/>
      <c r="C55" s="22" t="e" cm="1">
        <f t="array" ref="C55">SUM(LARGE(I55:AA55,{1,2,3}))</f>
        <v>#NUM!</v>
      </c>
      <c r="D55" s="37" t="s">
        <v>1256</v>
      </c>
      <c r="E55" s="40" t="s">
        <v>1257</v>
      </c>
      <c r="F55" s="40" t="s">
        <v>1106</v>
      </c>
      <c r="G55" s="40" t="s">
        <v>50</v>
      </c>
      <c r="H55" s="18"/>
      <c r="M55" s="40"/>
      <c r="S55" s="13">
        <v>66.832999999999998</v>
      </c>
    </row>
    <row r="56" spans="1:19" x14ac:dyDescent="0.25">
      <c r="A56" s="24"/>
      <c r="C56" s="22" t="e" cm="1">
        <f t="array" ref="C56">SUM(LARGE(I56:AA56,{1,2,3}))</f>
        <v>#NUM!</v>
      </c>
      <c r="D56" s="37" t="s">
        <v>1209</v>
      </c>
      <c r="E56" s="40" t="s">
        <v>1210</v>
      </c>
      <c r="F56" s="40" t="s">
        <v>1213</v>
      </c>
      <c r="G56" s="40" t="s">
        <v>445</v>
      </c>
      <c r="H56" s="18"/>
      <c r="R56" s="13">
        <f>173.5/300*100</f>
        <v>57.833333333333336</v>
      </c>
    </row>
    <row r="57" spans="1:19" x14ac:dyDescent="0.25">
      <c r="A57" s="24"/>
      <c r="B57" s="13" t="e" cm="1">
        <f t="array" ref="B57">SUM(LARGE(H57:AA57,{1,2,3,4}))</f>
        <v>#NUM!</v>
      </c>
      <c r="C57" s="22" t="e" cm="1">
        <f t="array" ref="C57">SUM(LARGE(I57:AA57,{1,2,3}))</f>
        <v>#NUM!</v>
      </c>
      <c r="D57" s="37" t="s">
        <v>792</v>
      </c>
      <c r="E57" s="40" t="s">
        <v>793</v>
      </c>
      <c r="F57" s="40" t="s">
        <v>794</v>
      </c>
      <c r="G57" s="40" t="s">
        <v>804</v>
      </c>
      <c r="H57" s="18"/>
      <c r="K57" s="36"/>
      <c r="L57" s="13">
        <v>61.5</v>
      </c>
      <c r="P57" s="13">
        <f>192.5/300*100</f>
        <v>64.166666666666671</v>
      </c>
    </row>
    <row r="58" spans="1:19" x14ac:dyDescent="0.25">
      <c r="A58" s="26"/>
      <c r="B58" s="13" t="e" cm="1">
        <f t="array" ref="B58">SUM(LARGE(H58:AA58,{1,2,3,4}))</f>
        <v>#NUM!</v>
      </c>
      <c r="C58" s="22" t="e" cm="1">
        <f t="array" ref="C58">SUM(LARGE(I58:AA58,{1,2,3}))</f>
        <v>#NUM!</v>
      </c>
      <c r="D58" s="37" t="s">
        <v>87</v>
      </c>
      <c r="E58" s="40" t="s">
        <v>88</v>
      </c>
      <c r="F58" s="40" t="s">
        <v>109</v>
      </c>
      <c r="G58" s="40" t="s">
        <v>120</v>
      </c>
      <c r="H58" s="18">
        <v>68.332999999999998</v>
      </c>
    </row>
    <row r="59" spans="1:19" x14ac:dyDescent="0.25">
      <c r="A59" s="24"/>
      <c r="C59" s="22" t="e" cm="1">
        <f t="array" ref="C59">SUM(LARGE(I59:AA59,{1,2,3}))</f>
        <v>#NUM!</v>
      </c>
      <c r="D59" s="37" t="s">
        <v>980</v>
      </c>
      <c r="E59" s="40" t="s">
        <v>981</v>
      </c>
      <c r="F59" s="40" t="s">
        <v>987</v>
      </c>
      <c r="G59" s="40" t="s">
        <v>26</v>
      </c>
      <c r="H59" s="18"/>
      <c r="N59" s="13">
        <f>173/300*100</f>
        <v>57.666666666666664</v>
      </c>
    </row>
    <row r="60" spans="1:19" x14ac:dyDescent="0.25">
      <c r="A60" s="24"/>
      <c r="B60" s="13" t="e" cm="1">
        <f t="array" ref="B60">SUM(LARGE(H60:AA60,{1,2,3,4}))</f>
        <v>#NUM!</v>
      </c>
      <c r="C60" s="22" t="e" cm="1">
        <f t="array" ref="C60">SUM(LARGE(I60:AA60,{1,2,3}))</f>
        <v>#NUM!</v>
      </c>
      <c r="D60" s="37" t="s">
        <v>493</v>
      </c>
      <c r="E60" s="40" t="s">
        <v>494</v>
      </c>
      <c r="F60" s="40" t="s">
        <v>508</v>
      </c>
      <c r="G60" s="40" t="s">
        <v>445</v>
      </c>
      <c r="I60" s="18"/>
      <c r="J60" s="13">
        <v>55.5</v>
      </c>
      <c r="K60" s="13">
        <v>49.332999999999998</v>
      </c>
    </row>
    <row r="61" spans="1:19" x14ac:dyDescent="0.25">
      <c r="A61" s="24"/>
      <c r="B61" s="13" t="e" cm="1">
        <f t="array" ref="B61">SUM(LARGE(H61:AA61,{1,2,3,4}))</f>
        <v>#NUM!</v>
      </c>
      <c r="C61" s="22" t="e" cm="1">
        <f t="array" ref="C61">SUM(LARGE(I61:AA61,{1,2,3}))</f>
        <v>#NUM!</v>
      </c>
      <c r="D61" s="37" t="s">
        <v>694</v>
      </c>
      <c r="E61" s="40" t="s">
        <v>695</v>
      </c>
      <c r="F61" s="40" t="s">
        <v>699</v>
      </c>
      <c r="G61" s="40" t="s">
        <v>189</v>
      </c>
      <c r="I61" s="18"/>
      <c r="K61" s="13">
        <v>62.832999999999998</v>
      </c>
    </row>
    <row r="62" spans="1:19" x14ac:dyDescent="0.25">
      <c r="A62" s="24"/>
      <c r="C62" s="22" t="e" cm="1">
        <f t="array" ref="C62">SUM(LARGE(I62:AA62,{1,2,3}))</f>
        <v>#NUM!</v>
      </c>
      <c r="D62" s="37" t="s">
        <v>1260</v>
      </c>
      <c r="E62" s="40" t="s">
        <v>1261</v>
      </c>
      <c r="F62" s="40" t="s">
        <v>1264</v>
      </c>
      <c r="G62" s="40" t="s">
        <v>1265</v>
      </c>
      <c r="H62" s="18"/>
      <c r="M62" s="40"/>
      <c r="S62" s="13">
        <v>62.332999999999998</v>
      </c>
    </row>
    <row r="63" spans="1:19" x14ac:dyDescent="0.25">
      <c r="A63" s="24"/>
      <c r="C63" s="22" t="e" cm="1">
        <f t="array" ref="C63">SUM(LARGE(I63:AA63,{1,2,3}))</f>
        <v>#NUM!</v>
      </c>
      <c r="D63" s="37" t="s">
        <v>1092</v>
      </c>
      <c r="E63" s="40" t="s">
        <v>1093</v>
      </c>
      <c r="F63" s="40" t="s">
        <v>1094</v>
      </c>
      <c r="G63" s="40"/>
      <c r="H63" s="18"/>
      <c r="O63" s="13">
        <v>59.332999999999998</v>
      </c>
      <c r="R63" s="13">
        <f>185.5/300*100</f>
        <v>61.833333333333329</v>
      </c>
    </row>
    <row r="64" spans="1:19" x14ac:dyDescent="0.25">
      <c r="A64" s="26"/>
      <c r="B64" s="13"/>
      <c r="C64" s="22" t="e" cm="1">
        <f t="array" ref="C64">SUM(LARGE(I64:AA64,{1,2,3}))</f>
        <v>#NUM!</v>
      </c>
      <c r="D64" s="37" t="s">
        <v>888</v>
      </c>
      <c r="E64" s="40" t="s">
        <v>889</v>
      </c>
      <c r="F64" s="40" t="s">
        <v>892</v>
      </c>
      <c r="G64" s="40" t="s">
        <v>931</v>
      </c>
      <c r="H64" s="18"/>
      <c r="M64" s="13">
        <f>196.5/300*100</f>
        <v>65.5</v>
      </c>
      <c r="P64" s="5"/>
      <c r="Q64" s="5"/>
      <c r="R64" s="13">
        <f>192.5/300*100</f>
        <v>64.166666666666671</v>
      </c>
    </row>
    <row r="65" spans="1:19" x14ac:dyDescent="0.25">
      <c r="A65" s="24"/>
      <c r="C65" s="22" t="e" cm="1">
        <f t="array" ref="C65">SUM(LARGE(I65:AA65,{1,2,3}))</f>
        <v>#NUM!</v>
      </c>
      <c r="D65" s="37" t="s">
        <v>1188</v>
      </c>
      <c r="E65" s="40" t="s">
        <v>1189</v>
      </c>
      <c r="F65" s="40" t="s">
        <v>1190</v>
      </c>
      <c r="G65" s="40" t="s">
        <v>1176</v>
      </c>
      <c r="H65" s="18"/>
      <c r="Q65" s="13">
        <v>57.17</v>
      </c>
    </row>
    <row r="66" spans="1:19" x14ac:dyDescent="0.25">
      <c r="A66" s="24"/>
      <c r="C66" s="22" t="e" cm="1">
        <f t="array" ref="C66">SUM(LARGE(I66:AA66,{1,2,3}))</f>
        <v>#NUM!</v>
      </c>
      <c r="D66" s="37" t="s">
        <v>1185</v>
      </c>
      <c r="E66" s="40" t="s">
        <v>1186</v>
      </c>
      <c r="F66" s="40" t="s">
        <v>1187</v>
      </c>
      <c r="G66" s="40" t="s">
        <v>1191</v>
      </c>
      <c r="H66" s="18"/>
      <c r="Q66" s="13">
        <v>64.33</v>
      </c>
    </row>
    <row r="67" spans="1:19" x14ac:dyDescent="0.25">
      <c r="A67" s="24"/>
      <c r="C67" s="22" t="e" cm="1">
        <f t="array" ref="C67">SUM(LARGE(I67:AA67,{1,2,3}))</f>
        <v>#NUM!</v>
      </c>
      <c r="D67" s="37" t="s">
        <v>492</v>
      </c>
      <c r="E67" s="40" t="s">
        <v>1255</v>
      </c>
      <c r="F67" s="40" t="s">
        <v>507</v>
      </c>
      <c r="G67" s="40" t="s">
        <v>515</v>
      </c>
      <c r="H67" s="18"/>
      <c r="S67" s="5"/>
    </row>
  </sheetData>
  <sortState xmlns:xlrd2="http://schemas.microsoft.com/office/spreadsheetml/2017/richdata2" ref="A2:AP39">
    <sortCondition descending="1" ref="C2:C39"/>
    <sortCondition ref="E2:E39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54"/>
  <sheetViews>
    <sheetView showGridLines="0" workbookViewId="0">
      <selection activeCell="C2" sqref="C2:C36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6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32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62" t="s">
        <v>1277</v>
      </c>
      <c r="B2" s="13"/>
      <c r="C2" s="13" cm="1">
        <f t="array" ref="C2">SUM(LARGE(H2:AA2,{1,2,3}))</f>
        <v>214.16666666666669</v>
      </c>
      <c r="D2" s="37" t="s">
        <v>1153</v>
      </c>
      <c r="E2" s="37" t="s">
        <v>1154</v>
      </c>
      <c r="F2" s="40" t="s">
        <v>1155</v>
      </c>
      <c r="G2" t="s">
        <v>739</v>
      </c>
      <c r="I2" s="18"/>
      <c r="M2" s="22"/>
      <c r="N2" s="22"/>
      <c r="O2" s="22"/>
      <c r="P2" s="36">
        <f>215/300*100</f>
        <v>71.666666666666671</v>
      </c>
      <c r="R2" s="13">
        <f>211.5/300*100</f>
        <v>70.5</v>
      </c>
      <c r="S2" s="13">
        <v>72</v>
      </c>
    </row>
    <row r="3" spans="1:42" x14ac:dyDescent="0.25">
      <c r="A3" s="58" t="s">
        <v>1277</v>
      </c>
      <c r="B3" s="13" t="e" cm="1">
        <f t="array" ref="B3">SUM(LARGE(H3:AA3,{1,2,3,4}))</f>
        <v>#NUM!</v>
      </c>
      <c r="C3" s="13" cm="1">
        <f t="array" ref="C3">SUM(LARGE(H3:AA3,{1,2,3}))</f>
        <v>210.49966666666666</v>
      </c>
      <c r="D3" s="37" t="s">
        <v>521</v>
      </c>
      <c r="E3" s="37" t="s">
        <v>522</v>
      </c>
      <c r="F3" s="40" t="s">
        <v>539</v>
      </c>
      <c r="G3" t="s">
        <v>161</v>
      </c>
      <c r="I3" s="18"/>
      <c r="J3" s="13">
        <v>69.332999999999998</v>
      </c>
      <c r="M3" s="22">
        <f>206.5/300*100</f>
        <v>68.833333333333329</v>
      </c>
      <c r="N3" s="38"/>
      <c r="O3" s="22"/>
      <c r="R3" s="13">
        <f>217/300*100</f>
        <v>72.333333333333343</v>
      </c>
    </row>
    <row r="4" spans="1:42" x14ac:dyDescent="0.25">
      <c r="A4" s="58" t="s">
        <v>1277</v>
      </c>
      <c r="B4" s="13" t="e" cm="1">
        <f t="array" ref="B4">SUM(LARGE(H4:AA4,{1,2,3,4}))</f>
        <v>#NUM!</v>
      </c>
      <c r="C4" s="13" cm="1">
        <f t="array" ref="C4">SUM(LARGE(H4:AA4,{1,2,3}))</f>
        <v>208</v>
      </c>
      <c r="D4" s="37" t="s">
        <v>125</v>
      </c>
      <c r="E4" s="37" t="s">
        <v>126</v>
      </c>
      <c r="F4" s="40" t="s">
        <v>148</v>
      </c>
      <c r="G4" t="s">
        <v>160</v>
      </c>
      <c r="H4" s="18">
        <v>72.167000000000002</v>
      </c>
      <c r="J4" s="13">
        <v>69</v>
      </c>
      <c r="M4" s="22"/>
      <c r="N4" s="38"/>
      <c r="O4" s="22">
        <v>66.832999999999998</v>
      </c>
    </row>
    <row r="5" spans="1:42" x14ac:dyDescent="0.25">
      <c r="A5" s="58" t="s">
        <v>1277</v>
      </c>
      <c r="B5" s="13" cm="1">
        <f t="array" ref="B5">SUM(LARGE(H5:AA5,{1,2,3,4}))</f>
        <v>270.50033333333334</v>
      </c>
      <c r="C5" s="13" cm="1">
        <f t="array" ref="C5">SUM(LARGE(H5:AA5,{1,2,3}))</f>
        <v>204.16733333333335</v>
      </c>
      <c r="D5" s="37" t="s">
        <v>531</v>
      </c>
      <c r="E5" s="37" t="s">
        <v>532</v>
      </c>
      <c r="F5" s="40" t="s">
        <v>545</v>
      </c>
      <c r="G5" t="s">
        <v>549</v>
      </c>
      <c r="I5" s="18"/>
      <c r="J5" s="13">
        <v>69.167000000000002</v>
      </c>
      <c r="M5" s="22">
        <f>205/300*100</f>
        <v>68.333333333333329</v>
      </c>
      <c r="N5" s="22"/>
      <c r="O5" s="22">
        <v>66.332999999999998</v>
      </c>
      <c r="P5" s="36"/>
      <c r="S5" s="13">
        <v>66.667000000000002</v>
      </c>
    </row>
    <row r="6" spans="1:42" x14ac:dyDescent="0.25">
      <c r="A6" s="58" t="s">
        <v>1277</v>
      </c>
      <c r="B6" s="13" cm="1">
        <f t="array" ref="B6">SUM(LARGE(H6:AA6,{1,2,3,4}))</f>
        <v>262.16666666666663</v>
      </c>
      <c r="C6" s="13" cm="1">
        <f t="array" ref="C6">SUM(LARGE(H6:AA6,{1,2,3}))</f>
        <v>202.33366666666666</v>
      </c>
      <c r="D6" t="s">
        <v>536</v>
      </c>
      <c r="E6" t="s">
        <v>518</v>
      </c>
      <c r="F6" t="s">
        <v>548</v>
      </c>
      <c r="G6" t="s">
        <v>189</v>
      </c>
      <c r="I6" s="18"/>
      <c r="J6" s="13">
        <v>59.832999999999998</v>
      </c>
      <c r="M6" s="13">
        <f>201.5/300*100</f>
        <v>67.166666666666657</v>
      </c>
      <c r="O6" s="13">
        <v>65.167000000000002</v>
      </c>
      <c r="R6" s="13">
        <f>210/300*100</f>
        <v>70</v>
      </c>
    </row>
    <row r="7" spans="1:42" x14ac:dyDescent="0.25">
      <c r="A7" s="58" t="s">
        <v>1277</v>
      </c>
      <c r="B7" s="13" cm="1">
        <f t="array" ref="B7">SUM(LARGE(H7:AA7,{1,2,3,4}))</f>
        <v>266.166</v>
      </c>
      <c r="C7" s="13" cm="1">
        <f t="array" ref="C7">SUM(LARGE(H7:AA7,{1,2,3}))</f>
        <v>201.83266666666665</v>
      </c>
      <c r="D7" s="37" t="s">
        <v>988</v>
      </c>
      <c r="E7" s="37" t="s">
        <v>170</v>
      </c>
      <c r="F7" s="40" t="s">
        <v>998</v>
      </c>
      <c r="G7" t="s">
        <v>190</v>
      </c>
      <c r="H7" s="18"/>
      <c r="M7" s="22"/>
      <c r="N7" s="22">
        <f>193/300*100</f>
        <v>64.333333333333329</v>
      </c>
      <c r="O7" s="22">
        <v>66.332999999999998</v>
      </c>
      <c r="P7" s="36">
        <f>203/300*100</f>
        <v>67.666666666666657</v>
      </c>
      <c r="S7" s="13">
        <v>67.832999999999998</v>
      </c>
    </row>
    <row r="8" spans="1:42" x14ac:dyDescent="0.25">
      <c r="A8" s="58" t="s">
        <v>1277</v>
      </c>
      <c r="B8" s="13" cm="1">
        <f t="array" ref="B8">SUM(LARGE(H8:AA8,{1,2,3,4}))</f>
        <v>260.16733333333332</v>
      </c>
      <c r="C8" s="13" cm="1">
        <f t="array" ref="C8">SUM(LARGE(H8:AA8,{1,2,3}))</f>
        <v>200.834</v>
      </c>
      <c r="D8" s="37" t="s">
        <v>533</v>
      </c>
      <c r="E8" s="37" t="s">
        <v>240</v>
      </c>
      <c r="F8" s="40" t="s">
        <v>546</v>
      </c>
      <c r="G8" t="s">
        <v>189</v>
      </c>
      <c r="I8" s="18"/>
      <c r="J8" s="13">
        <v>67.167000000000002</v>
      </c>
      <c r="M8" s="22">
        <f>201/300*100</f>
        <v>67</v>
      </c>
      <c r="N8" s="22"/>
      <c r="O8" s="22"/>
      <c r="R8" s="13">
        <f>178/300*100</f>
        <v>59.333333333333336</v>
      </c>
      <c r="S8" s="13">
        <v>66.667000000000002</v>
      </c>
    </row>
    <row r="9" spans="1:42" x14ac:dyDescent="0.25">
      <c r="A9" s="58" t="s">
        <v>1277</v>
      </c>
      <c r="B9" s="13" cm="1">
        <f t="array" ref="B9">SUM(LARGE(H9:AA9,{1,2,3,4}))</f>
        <v>263.5</v>
      </c>
      <c r="C9" s="13" cm="1">
        <f t="array" ref="C9">SUM(LARGE(H9:AA9,{1,2,3}))</f>
        <v>200</v>
      </c>
      <c r="D9" s="37" t="s">
        <v>527</v>
      </c>
      <c r="E9" s="37" t="s">
        <v>528</v>
      </c>
      <c r="F9" s="40" t="s">
        <v>542</v>
      </c>
      <c r="G9" t="s">
        <v>481</v>
      </c>
      <c r="I9" s="18"/>
      <c r="J9" s="13">
        <v>71.5</v>
      </c>
      <c r="K9" s="13">
        <v>64.5</v>
      </c>
      <c r="M9" s="22">
        <f>192/300*100</f>
        <v>64</v>
      </c>
      <c r="N9" s="22">
        <f>190.5/300*100</f>
        <v>63.5</v>
      </c>
      <c r="O9" s="22"/>
    </row>
    <row r="10" spans="1:42" x14ac:dyDescent="0.25">
      <c r="A10" s="62" t="s">
        <v>1277</v>
      </c>
      <c r="B10" s="22" cm="1">
        <f t="array" ref="B10">SUM(LARGE(H10:AA10,{1,2,3,4}))</f>
        <v>263.00066666666669</v>
      </c>
      <c r="C10" s="13" cm="1">
        <f t="array" ref="C10">SUM(LARGE(H10:AA10,{1,2,3}))</f>
        <v>198.83366666666666</v>
      </c>
      <c r="D10" s="37" t="s">
        <v>529</v>
      </c>
      <c r="E10" s="37" t="s">
        <v>518</v>
      </c>
      <c r="F10" s="37" t="s">
        <v>543</v>
      </c>
      <c r="G10" s="40" t="s">
        <v>189</v>
      </c>
      <c r="I10" s="18"/>
      <c r="J10" s="13">
        <v>63</v>
      </c>
      <c r="K10" s="13">
        <v>66.167000000000002</v>
      </c>
      <c r="M10" s="13">
        <f>195.5/300*100</f>
        <v>65.166666666666657</v>
      </c>
      <c r="O10" s="13">
        <v>64.167000000000002</v>
      </c>
      <c r="R10" s="22">
        <f>202.5/300*100</f>
        <v>67.5</v>
      </c>
    </row>
    <row r="11" spans="1:42" x14ac:dyDescent="0.25">
      <c r="A11" s="62" t="s">
        <v>1277</v>
      </c>
      <c r="B11" s="22" cm="1">
        <f t="array" ref="B11">SUM(LARGE(H11:AA11,{1,2,3,4}))</f>
        <v>261.33299999999997</v>
      </c>
      <c r="C11" s="13" cm="1">
        <f t="array" ref="C11">SUM(LARGE(H11:AA11,{1,2,3}))</f>
        <v>197.333</v>
      </c>
      <c r="D11" s="37" t="s">
        <v>293</v>
      </c>
      <c r="E11" s="37" t="s">
        <v>814</v>
      </c>
      <c r="F11" s="37" t="s">
        <v>300</v>
      </c>
      <c r="G11" s="40" t="s">
        <v>817</v>
      </c>
      <c r="H11" s="18"/>
      <c r="I11" s="18">
        <v>63.667000000000002</v>
      </c>
      <c r="J11" s="18"/>
      <c r="K11" s="40"/>
      <c r="L11" s="18">
        <v>65</v>
      </c>
      <c r="M11" s="36"/>
      <c r="N11" s="13">
        <f>190.5/300*100</f>
        <v>63.5</v>
      </c>
      <c r="O11" s="22">
        <v>64.332999999999998</v>
      </c>
      <c r="P11" s="36">
        <f>204/300*100</f>
        <v>68</v>
      </c>
      <c r="Q11" s="36"/>
      <c r="R11" s="36"/>
      <c r="S11" s="13">
        <v>64</v>
      </c>
      <c r="U11" s="34"/>
      <c r="V11" s="34"/>
    </row>
    <row r="12" spans="1:42" x14ac:dyDescent="0.25">
      <c r="A12" s="58" t="s">
        <v>1277</v>
      </c>
      <c r="B12" s="45"/>
      <c r="C12" s="13" cm="1">
        <f t="array" ref="C12">SUM(LARGE(H12:AA12,{1,2,3}))</f>
        <v>197.16733333333335</v>
      </c>
      <c r="D12" s="37" t="s">
        <v>292</v>
      </c>
      <c r="E12" s="37" t="s">
        <v>246</v>
      </c>
      <c r="F12" s="37" t="s">
        <v>299</v>
      </c>
      <c r="G12" s="40" t="s">
        <v>515</v>
      </c>
      <c r="I12" s="18">
        <v>64.667000000000002</v>
      </c>
      <c r="O12" s="22"/>
      <c r="P12" s="36">
        <f>197.5/300*100</f>
        <v>65.833333333333329</v>
      </c>
      <c r="R12" s="40"/>
      <c r="S12" s="13">
        <v>66.667000000000002</v>
      </c>
      <c r="V12" s="22"/>
    </row>
    <row r="13" spans="1:42" s="26" customFormat="1" x14ac:dyDescent="0.25">
      <c r="A13" s="58" t="s">
        <v>1277</v>
      </c>
      <c r="B13" s="22" cm="1">
        <f t="array" ref="B13">SUM(LARGE(H13:AA13,{1,2,3,4}))</f>
        <v>259.16633333333334</v>
      </c>
      <c r="C13" s="13" cm="1">
        <f t="array" ref="C13">SUM(LARGE(H13:AA13,{1,2,3}))</f>
        <v>194.99966666666666</v>
      </c>
      <c r="D13" s="37" t="s">
        <v>894</v>
      </c>
      <c r="E13" s="37" t="s">
        <v>895</v>
      </c>
      <c r="F13" s="37" t="s">
        <v>897</v>
      </c>
      <c r="G13" s="40" t="s">
        <v>676</v>
      </c>
      <c r="H13" s="13"/>
      <c r="I13" s="18"/>
      <c r="J13" s="13"/>
      <c r="K13" s="13"/>
      <c r="L13" s="50"/>
      <c r="M13" s="13">
        <f>192.5/300*100</f>
        <v>64.166666666666671</v>
      </c>
      <c r="N13" s="22">
        <f>197/300*100</f>
        <v>65.666666666666657</v>
      </c>
      <c r="O13" s="22">
        <v>62.832999999999998</v>
      </c>
      <c r="P13" s="38">
        <f>190/300*100</f>
        <v>63.333333333333329</v>
      </c>
      <c r="Q13" s="22"/>
      <c r="R13" s="51">
        <f>193.5/300*100</f>
        <v>64.5</v>
      </c>
      <c r="S13" s="13">
        <v>64.832999999999998</v>
      </c>
      <c r="T13" s="22"/>
      <c r="U13" s="22"/>
      <c r="V13" s="22"/>
      <c r="W13" s="23"/>
      <c r="X13" s="23"/>
      <c r="Y13" s="23"/>
      <c r="Z13" s="27"/>
      <c r="AA13" s="27"/>
      <c r="AB13" s="27"/>
      <c r="AC13" s="27"/>
      <c r="AD13" s="27"/>
      <c r="AE13" s="27"/>
      <c r="AF13" s="23"/>
      <c r="AG13" s="23"/>
      <c r="AH13" s="23"/>
      <c r="AI13" s="24"/>
      <c r="AJ13" s="27"/>
      <c r="AK13" s="23"/>
      <c r="AL13" s="23"/>
      <c r="AM13" s="23"/>
      <c r="AN13" s="24"/>
    </row>
    <row r="14" spans="1:42" x14ac:dyDescent="0.25">
      <c r="A14" s="62" t="s">
        <v>1277</v>
      </c>
      <c r="B14" s="22" cm="1">
        <f t="array" ref="B14">SUM(LARGE(H14:AA14,{1,2,3,4}))</f>
        <v>254.83366666666666</v>
      </c>
      <c r="C14" s="13" cm="1">
        <f t="array" ref="C14">SUM(LARGE(H14:AA14,{1,2,3}))</f>
        <v>194.33366666666666</v>
      </c>
      <c r="D14" s="37" t="s">
        <v>893</v>
      </c>
      <c r="E14" s="37" t="s">
        <v>451</v>
      </c>
      <c r="F14" s="40" t="s">
        <v>896</v>
      </c>
      <c r="G14" s="40" t="s">
        <v>34</v>
      </c>
      <c r="I14" s="18"/>
      <c r="M14" s="22">
        <f>198.5/300*100</f>
        <v>66.166666666666657</v>
      </c>
      <c r="N14" s="22"/>
      <c r="O14" s="22">
        <v>64.167000000000002</v>
      </c>
      <c r="P14" s="36">
        <f>192/300*100</f>
        <v>64</v>
      </c>
      <c r="R14" s="13">
        <f>181.5/300*100</f>
        <v>60.5</v>
      </c>
    </row>
    <row r="15" spans="1:42" x14ac:dyDescent="0.25">
      <c r="A15" s="62" t="s">
        <v>1277</v>
      </c>
      <c r="B15" s="22" cm="1">
        <f t="array" ref="B15">SUM(LARGE(H15:AA15,{1,2,3,4}))</f>
        <v>255.49666666666667</v>
      </c>
      <c r="C15" s="13" cm="1">
        <f t="array" ref="C15">SUM(LARGE(H15:AA15,{1,2,3}))</f>
        <v>194.16666666666669</v>
      </c>
      <c r="D15" s="37" t="s">
        <v>129</v>
      </c>
      <c r="E15" s="37" t="s">
        <v>130</v>
      </c>
      <c r="F15" s="40" t="s">
        <v>150</v>
      </c>
      <c r="G15" s="40" t="s">
        <v>25</v>
      </c>
      <c r="H15" s="18">
        <v>65.332999999999998</v>
      </c>
      <c r="I15" s="18"/>
      <c r="J15" s="18"/>
      <c r="K15" s="18"/>
      <c r="L15" s="18"/>
      <c r="M15" s="38"/>
      <c r="N15" s="13">
        <f>191/300*100</f>
        <v>63.666666666666671</v>
      </c>
      <c r="O15" s="22"/>
      <c r="P15" s="36"/>
      <c r="Q15" s="13">
        <v>61.33</v>
      </c>
      <c r="R15" s="18"/>
      <c r="S15" s="13">
        <v>65.167000000000002</v>
      </c>
    </row>
    <row r="16" spans="1:42" x14ac:dyDescent="0.25">
      <c r="A16" s="62" t="s">
        <v>1277</v>
      </c>
      <c r="B16" s="22" t="e" cm="1">
        <f t="array" ref="B16">SUM(LARGE(H16:AA16,{1,2,3,4}))</f>
        <v>#NUM!</v>
      </c>
      <c r="C16" s="13" cm="1">
        <f t="array" ref="C16">SUM(LARGE(H16:AA16,{1,2,3}))</f>
        <v>193</v>
      </c>
      <c r="D16" s="37" t="s">
        <v>517</v>
      </c>
      <c r="E16" s="37" t="s">
        <v>518</v>
      </c>
      <c r="F16" s="40" t="s">
        <v>537</v>
      </c>
      <c r="G16" s="40" t="s">
        <v>189</v>
      </c>
      <c r="I16" s="18"/>
      <c r="J16" s="13">
        <v>64</v>
      </c>
      <c r="K16" s="13">
        <v>65.5</v>
      </c>
      <c r="M16" s="22"/>
      <c r="O16" s="22"/>
      <c r="R16" s="13">
        <f>190.5/300*100</f>
        <v>63.5</v>
      </c>
      <c r="T16" s="18"/>
    </row>
    <row r="17" spans="1:22" x14ac:dyDescent="0.25">
      <c r="A17" s="62" t="s">
        <v>1277</v>
      </c>
      <c r="B17" s="22" cm="1">
        <f t="array" ref="B17">SUM(LARGE(H17:AA17,{1,2,3,4}))</f>
        <v>249.16333333333333</v>
      </c>
      <c r="C17" s="13" cm="1">
        <f t="array" ref="C17">SUM(LARGE(H17:AA17,{1,2,3}))</f>
        <v>192.49633333333333</v>
      </c>
      <c r="D17" s="37" t="s">
        <v>146</v>
      </c>
      <c r="E17" s="37" t="s">
        <v>147</v>
      </c>
      <c r="F17" s="40" t="s">
        <v>159</v>
      </c>
      <c r="G17" t="s">
        <v>164</v>
      </c>
      <c r="H17" s="18">
        <v>56.667000000000002</v>
      </c>
      <c r="I17" s="18"/>
      <c r="J17" s="18"/>
      <c r="L17" s="18"/>
      <c r="M17" s="38"/>
      <c r="N17" s="22">
        <f>193/300*100</f>
        <v>64.333333333333329</v>
      </c>
      <c r="O17" s="22">
        <v>62.332999999999998</v>
      </c>
      <c r="P17" s="36"/>
      <c r="Q17" s="13">
        <v>65.83</v>
      </c>
      <c r="R17" s="18"/>
    </row>
    <row r="18" spans="1:22" x14ac:dyDescent="0.25">
      <c r="A18" s="62" t="s">
        <v>1277</v>
      </c>
      <c r="B18" s="22" cm="1">
        <f t="array" ref="B18">SUM(LARGE(H18:AA18,{1,2,3,4}))</f>
        <v>253.83333333333331</v>
      </c>
      <c r="C18" s="13" cm="1">
        <f t="array" ref="C18">SUM(LARGE(H18:AA18,{1,2,3}))</f>
        <v>192.33333333333331</v>
      </c>
      <c r="D18" s="37" t="s">
        <v>127</v>
      </c>
      <c r="E18" s="37" t="s">
        <v>128</v>
      </c>
      <c r="F18" s="40" t="s">
        <v>149</v>
      </c>
      <c r="G18" t="s">
        <v>161</v>
      </c>
      <c r="H18" s="18">
        <v>65.5</v>
      </c>
      <c r="I18" s="18"/>
      <c r="J18" s="13">
        <v>62.5</v>
      </c>
      <c r="K18" s="13">
        <v>61.5</v>
      </c>
      <c r="L18" s="18"/>
      <c r="M18" s="22">
        <f>193/300*100</f>
        <v>64.333333333333329</v>
      </c>
      <c r="N18" s="39"/>
      <c r="O18" s="22"/>
      <c r="P18" s="36">
        <f>181.5/300*100</f>
        <v>60.5</v>
      </c>
      <c r="Q18" s="18"/>
    </row>
    <row r="19" spans="1:22" x14ac:dyDescent="0.25">
      <c r="A19" s="62" t="s">
        <v>1277</v>
      </c>
      <c r="B19" s="22" cm="1">
        <f t="array" ref="B19">SUM(LARGE(H19:AA19,{1,2,3,4}))</f>
        <v>253.83400000000003</v>
      </c>
      <c r="C19" s="13" cm="1">
        <f t="array" ref="C19">SUM(LARGE(H19:AA19,{1,2,3}))</f>
        <v>191.66700000000003</v>
      </c>
      <c r="D19" s="37" t="s">
        <v>142</v>
      </c>
      <c r="E19" s="37" t="s">
        <v>143</v>
      </c>
      <c r="F19" s="40" t="s">
        <v>157</v>
      </c>
      <c r="G19" t="s">
        <v>34</v>
      </c>
      <c r="H19" s="18">
        <v>59.667000000000002</v>
      </c>
      <c r="J19" s="13">
        <v>65.167000000000002</v>
      </c>
      <c r="K19" s="13">
        <v>61.667000000000002</v>
      </c>
      <c r="M19" s="22">
        <f>190/300*100</f>
        <v>63.333333333333329</v>
      </c>
      <c r="N19" s="22"/>
      <c r="O19" s="22">
        <v>62.167000000000002</v>
      </c>
      <c r="P19" s="36">
        <f>189.5/300*100</f>
        <v>63.166666666666671</v>
      </c>
    </row>
    <row r="20" spans="1:22" x14ac:dyDescent="0.25">
      <c r="A20" s="62" t="s">
        <v>1277</v>
      </c>
      <c r="B20" s="22" t="e" cm="1">
        <f t="array" ref="B20">SUM(LARGE(H20:AA20,{1,2,3,4}))</f>
        <v>#NUM!</v>
      </c>
      <c r="C20" s="13" cm="1">
        <f t="array" ref="C20">SUM(LARGE(H20:AA20,{1,2,3}))</f>
        <v>191.167</v>
      </c>
      <c r="D20" s="37" t="s">
        <v>534</v>
      </c>
      <c r="E20" s="37" t="s">
        <v>535</v>
      </c>
      <c r="F20" s="40" t="s">
        <v>547</v>
      </c>
      <c r="G20" t="s">
        <v>550</v>
      </c>
      <c r="I20" s="18"/>
      <c r="J20" s="13">
        <v>65.667000000000002</v>
      </c>
      <c r="M20" s="38"/>
      <c r="N20" s="38"/>
      <c r="O20" s="22">
        <v>62.332999999999998</v>
      </c>
      <c r="R20" s="22"/>
      <c r="S20" s="13">
        <v>63.167000000000002</v>
      </c>
    </row>
    <row r="21" spans="1:22" x14ac:dyDescent="0.25">
      <c r="A21" s="62" t="s">
        <v>1277</v>
      </c>
      <c r="B21" s="22" cm="1">
        <f t="array" ref="B21">SUM(LARGE(H21:AA21,{1,2,3,4}))</f>
        <v>252.33699999999999</v>
      </c>
      <c r="C21" s="13" cm="1">
        <f t="array" ref="C21">SUM(LARGE(H21:AA21,{1,2,3}))</f>
        <v>190.83699999999999</v>
      </c>
      <c r="D21" s="37" t="s">
        <v>131</v>
      </c>
      <c r="E21" s="37" t="s">
        <v>132</v>
      </c>
      <c r="F21" s="40" t="s">
        <v>151</v>
      </c>
      <c r="G21" t="s">
        <v>25</v>
      </c>
      <c r="H21" s="18">
        <v>65.167000000000002</v>
      </c>
      <c r="I21" s="18">
        <v>60.5</v>
      </c>
      <c r="L21" s="18">
        <v>61.5</v>
      </c>
      <c r="M21" s="22"/>
      <c r="N21" s="22">
        <f>190.5/300*100</f>
        <v>63.5</v>
      </c>
      <c r="O21" s="22">
        <v>59.832999999999998</v>
      </c>
      <c r="P21" s="36">
        <f>174.5/300*100</f>
        <v>58.166666666666664</v>
      </c>
      <c r="Q21" s="13">
        <v>62.17</v>
      </c>
      <c r="R21" s="22"/>
    </row>
    <row r="22" spans="1:22" x14ac:dyDescent="0.25">
      <c r="A22" s="62" t="s">
        <v>1277</v>
      </c>
      <c r="B22" s="22" t="e" cm="1">
        <f t="array" ref="B22">SUM(LARGE(H22:AA22,{1,2,3,4}))</f>
        <v>#NUM!</v>
      </c>
      <c r="C22" s="13" cm="1">
        <f t="array" ref="C22">SUM(LARGE(H22:AA22,{1,2,3}))</f>
        <v>190.00033333333334</v>
      </c>
      <c r="D22" s="37" t="s">
        <v>997</v>
      </c>
      <c r="E22" s="37" t="s">
        <v>528</v>
      </c>
      <c r="F22" s="40" t="s">
        <v>1003</v>
      </c>
      <c r="G22" t="s">
        <v>481</v>
      </c>
      <c r="H22" s="18"/>
      <c r="M22" s="22"/>
      <c r="N22" s="22">
        <f>192.5/300*100</f>
        <v>64.166666666666671</v>
      </c>
      <c r="O22" s="22">
        <v>65.667000000000002</v>
      </c>
      <c r="R22" s="13">
        <f>180.5/300*100</f>
        <v>60.166666666666671</v>
      </c>
    </row>
    <row r="23" spans="1:22" x14ac:dyDescent="0.25">
      <c r="A23" s="62" t="s">
        <v>1277</v>
      </c>
      <c r="B23" s="22" cm="1">
        <f t="array" ref="B23">SUM(LARGE(H23:AA23,{1,2,3,4}))</f>
        <v>250.5</v>
      </c>
      <c r="C23" s="13" cm="1">
        <f t="array" ref="C23">SUM(LARGE(H23:AA23,{1,2,3}))</f>
        <v>189.667</v>
      </c>
      <c r="D23" s="37" t="s">
        <v>295</v>
      </c>
      <c r="E23" s="37" t="s">
        <v>288</v>
      </c>
      <c r="F23" s="40" t="s">
        <v>302</v>
      </c>
      <c r="G23" t="s">
        <v>446</v>
      </c>
      <c r="I23" s="18">
        <v>60.832999999999998</v>
      </c>
      <c r="J23" s="13">
        <v>64</v>
      </c>
      <c r="M23" s="22"/>
      <c r="N23" s="22"/>
      <c r="O23" s="22">
        <v>64.667000000000002</v>
      </c>
      <c r="R23" s="13">
        <f>183/300*100</f>
        <v>61</v>
      </c>
      <c r="U23" s="35"/>
      <c r="V23" s="35"/>
    </row>
    <row r="24" spans="1:22" x14ac:dyDescent="0.25">
      <c r="A24" s="62" t="s">
        <v>1277</v>
      </c>
      <c r="B24" s="22" cm="1">
        <f t="array" ref="B24">SUM(LARGE(H24:AA24,{1,2,3,4}))</f>
        <v>250.49700000000001</v>
      </c>
      <c r="C24" s="13" cm="1">
        <f t="array" ref="C24">SUM(LARGE(H24:AA24,{1,2,3}))</f>
        <v>189.667</v>
      </c>
      <c r="D24" s="37" t="s">
        <v>144</v>
      </c>
      <c r="E24" s="37" t="s">
        <v>145</v>
      </c>
      <c r="F24" s="40" t="s">
        <v>158</v>
      </c>
      <c r="G24" t="s">
        <v>163</v>
      </c>
      <c r="H24" s="18">
        <v>59.332999999999998</v>
      </c>
      <c r="I24" s="18">
        <v>62</v>
      </c>
      <c r="K24" s="18"/>
      <c r="L24" s="18">
        <v>63</v>
      </c>
      <c r="M24" s="39"/>
      <c r="N24" s="39"/>
      <c r="O24" s="22"/>
      <c r="P24" s="36">
        <f>179/300*100</f>
        <v>59.666666666666671</v>
      </c>
      <c r="Q24" s="13">
        <v>60.83</v>
      </c>
      <c r="S24" s="13">
        <v>64.667000000000002</v>
      </c>
    </row>
    <row r="25" spans="1:22" x14ac:dyDescent="0.25">
      <c r="A25" s="62" t="s">
        <v>1277</v>
      </c>
      <c r="B25" s="13" cm="1">
        <f t="array" ref="B25">SUM(LARGE(I25:AA25,{1,2,3,4}))</f>
        <v>248.83333333333334</v>
      </c>
      <c r="C25" s="13" cm="1">
        <f t="array" ref="C25">SUM(LARGE(H25:AA25,{1,2,3}))</f>
        <v>189.16633333333334</v>
      </c>
      <c r="D25" t="s">
        <v>296</v>
      </c>
      <c r="E25" t="s">
        <v>289</v>
      </c>
      <c r="F25" s="40" t="s">
        <v>303</v>
      </c>
      <c r="G25" s="40" t="s">
        <v>883</v>
      </c>
      <c r="I25" s="18">
        <v>59.5</v>
      </c>
      <c r="N25" s="13">
        <f>194.5/300*100</f>
        <v>64.833333333333329</v>
      </c>
      <c r="O25" s="13">
        <v>61.332999999999998</v>
      </c>
      <c r="P25" s="36">
        <f>189/300*100</f>
        <v>63</v>
      </c>
      <c r="R25" s="13">
        <f>178/300*100</f>
        <v>59.333333333333336</v>
      </c>
      <c r="S25" s="13">
        <v>59.667000000000002</v>
      </c>
    </row>
    <row r="26" spans="1:22" x14ac:dyDescent="0.25">
      <c r="A26" s="63" t="s">
        <v>1279</v>
      </c>
      <c r="B26" s="13" t="e" cm="1">
        <f t="array" ref="B26">SUM(LARGE(H26:AA26,{1,2,3,4}))</f>
        <v>#NUM!</v>
      </c>
      <c r="C26" s="13" cm="1">
        <f t="array" ref="C26">SUM(LARGE(H26:AA26,{1,2,3}))</f>
        <v>188</v>
      </c>
      <c r="D26" t="s">
        <v>706</v>
      </c>
      <c r="E26" t="s">
        <v>707</v>
      </c>
      <c r="F26" s="40" t="s">
        <v>714</v>
      </c>
      <c r="G26" s="40" t="s">
        <v>34</v>
      </c>
      <c r="I26" s="18"/>
      <c r="K26" s="13">
        <v>62</v>
      </c>
      <c r="L26" s="18"/>
      <c r="M26" s="13">
        <f>196/300*100</f>
        <v>65.333333333333329</v>
      </c>
      <c r="N26" s="18"/>
      <c r="P26" s="36">
        <f>182/300*100</f>
        <v>60.666666666666671</v>
      </c>
      <c r="Q26" s="18"/>
      <c r="R26" s="18"/>
    </row>
    <row r="27" spans="1:22" x14ac:dyDescent="0.25">
      <c r="A27" s="63" t="s">
        <v>1279</v>
      </c>
      <c r="B27" s="13" cm="1">
        <f t="array" ref="B27">SUM(LARGE(H27:AA27,{1,2,3,4}))</f>
        <v>246.16666666666666</v>
      </c>
      <c r="C27" s="13" cm="1">
        <f t="array" ref="C27">SUM(LARGE(H27:AA27,{1,2,3}))</f>
        <v>187.16666666666666</v>
      </c>
      <c r="D27" t="s">
        <v>294</v>
      </c>
      <c r="E27" t="s">
        <v>703</v>
      </c>
      <c r="F27" s="40" t="s">
        <v>301</v>
      </c>
      <c r="G27" s="40" t="s">
        <v>25</v>
      </c>
      <c r="I27" s="18">
        <v>62</v>
      </c>
      <c r="K27" s="13">
        <v>58.667000000000002</v>
      </c>
      <c r="L27" s="18">
        <v>59</v>
      </c>
      <c r="N27" s="13">
        <f>190/300*100</f>
        <v>63.333333333333329</v>
      </c>
      <c r="P27" s="36">
        <f>185.5/300*100</f>
        <v>61.833333333333329</v>
      </c>
    </row>
    <row r="28" spans="1:22" x14ac:dyDescent="0.25">
      <c r="A28" s="63" t="s">
        <v>1279</v>
      </c>
      <c r="B28" s="13" cm="1">
        <f t="array" ref="B28">SUM(LARGE(H28:AA28,{1,2,3,4}))</f>
        <v>247.50333333333333</v>
      </c>
      <c r="C28" s="13" cm="1">
        <f t="array" ref="C28">SUM(LARGE(H28:AA28,{1,2,3}))</f>
        <v>187.00333333333333</v>
      </c>
      <c r="D28" t="s">
        <v>519</v>
      </c>
      <c r="E28" t="s">
        <v>520</v>
      </c>
      <c r="F28" s="40" t="s">
        <v>538</v>
      </c>
      <c r="G28" s="40" t="s">
        <v>163</v>
      </c>
      <c r="I28" s="18"/>
      <c r="J28" s="13">
        <v>62.5</v>
      </c>
      <c r="K28" s="18"/>
      <c r="L28" s="18">
        <v>60</v>
      </c>
      <c r="M28" s="18"/>
      <c r="N28" s="13">
        <f>184/300*100</f>
        <v>61.333333333333329</v>
      </c>
      <c r="P28" s="36">
        <f>175.5/300*100</f>
        <v>58.5</v>
      </c>
      <c r="Q28" s="13">
        <v>63.17</v>
      </c>
      <c r="R28" s="18"/>
      <c r="S28" s="13">
        <v>60.5</v>
      </c>
      <c r="T28" s="18"/>
    </row>
    <row r="29" spans="1:22" x14ac:dyDescent="0.25">
      <c r="A29" s="63" t="s">
        <v>1279</v>
      </c>
      <c r="B29" s="13" cm="1">
        <f t="array" ref="B29">SUM(LARGE(H29:AA29,{1,2,3,4}))</f>
        <v>245.833</v>
      </c>
      <c r="C29" s="13" cm="1">
        <f t="array" ref="C29">SUM(LARGE(H29:AA29,{1,2,3}))</f>
        <v>186</v>
      </c>
      <c r="D29" t="s">
        <v>701</v>
      </c>
      <c r="E29" t="s">
        <v>702</v>
      </c>
      <c r="F29" s="40" t="s">
        <v>712</v>
      </c>
      <c r="G29" s="40" t="s">
        <v>717</v>
      </c>
      <c r="I29" s="18"/>
      <c r="K29" s="13">
        <v>60.5</v>
      </c>
      <c r="L29" s="18"/>
      <c r="M29" s="13">
        <f>190.5/300*100</f>
        <v>63.5</v>
      </c>
      <c r="N29" s="18"/>
      <c r="P29" s="36">
        <f>186/300*100</f>
        <v>62</v>
      </c>
      <c r="Q29" s="18"/>
      <c r="R29" s="18"/>
      <c r="S29" s="13">
        <v>59.832999999999998</v>
      </c>
    </row>
    <row r="30" spans="1:22" x14ac:dyDescent="0.25">
      <c r="A30" s="63" t="s">
        <v>1279</v>
      </c>
      <c r="B30" s="13" cm="1">
        <f t="array" ref="B30">SUM(LARGE(I30:AA30,{1,2,3,4}))</f>
        <v>244.50033333333332</v>
      </c>
      <c r="C30" s="13" cm="1">
        <f t="array" ref="C30">SUM(LARGE(H30:AA30,{1,2,3}))</f>
        <v>185.83333333333331</v>
      </c>
      <c r="D30" t="s">
        <v>297</v>
      </c>
      <c r="E30" t="s">
        <v>290</v>
      </c>
      <c r="F30" s="40" t="s">
        <v>304</v>
      </c>
      <c r="G30" s="40" t="s">
        <v>34</v>
      </c>
      <c r="I30" s="18">
        <v>58.667000000000002</v>
      </c>
      <c r="M30" s="13">
        <f>187/300*100</f>
        <v>62.333333333333329</v>
      </c>
      <c r="N30" s="13">
        <f>186.5/300*100</f>
        <v>62.166666666666671</v>
      </c>
      <c r="P30" s="36">
        <f>184/300*100</f>
        <v>61.333333333333329</v>
      </c>
      <c r="R30" s="13">
        <f>166.5/300*100</f>
        <v>55.500000000000007</v>
      </c>
    </row>
    <row r="31" spans="1:22" x14ac:dyDescent="0.25">
      <c r="A31" s="61" t="s">
        <v>1278</v>
      </c>
      <c r="B31" s="13" t="e" cm="1">
        <f t="array" ref="B31">SUM(LARGE(H31:AA31,{1,2,3,4}))</f>
        <v>#NUM!</v>
      </c>
      <c r="C31" s="13" cm="1">
        <f t="array" ref="C31">SUM(LARGE(H31:AA31,{1,2,3}))</f>
        <v>179.66666666666666</v>
      </c>
      <c r="D31" t="s">
        <v>138</v>
      </c>
      <c r="E31" t="s">
        <v>139</v>
      </c>
      <c r="F31" s="40" t="s">
        <v>155</v>
      </c>
      <c r="G31" s="40" t="s">
        <v>120</v>
      </c>
      <c r="H31" s="18">
        <v>61</v>
      </c>
      <c r="M31" s="36"/>
      <c r="N31" s="13">
        <f>185/300*100</f>
        <v>61.666666666666671</v>
      </c>
      <c r="P31" s="36">
        <f>171/300*100</f>
        <v>56.999999999999993</v>
      </c>
    </row>
    <row r="32" spans="1:22" x14ac:dyDescent="0.25">
      <c r="A32" s="61" t="s">
        <v>1278</v>
      </c>
      <c r="B32" s="13" t="e" cm="1">
        <f t="array" ref="B32">SUM(LARGE(H32:AA32,{1,2,3,4}))</f>
        <v>#NUM!</v>
      </c>
      <c r="C32" s="13" cm="1">
        <f t="array" ref="C32">SUM(LARGE(H32:AA32,{1,2,3}))</f>
        <v>179.334</v>
      </c>
      <c r="D32" t="s">
        <v>140</v>
      </c>
      <c r="E32" t="s">
        <v>141</v>
      </c>
      <c r="F32" s="40" t="s">
        <v>156</v>
      </c>
      <c r="G32" s="40" t="s">
        <v>45</v>
      </c>
      <c r="H32" s="18">
        <v>60.667000000000002</v>
      </c>
      <c r="M32" s="36"/>
      <c r="N32" s="36"/>
      <c r="O32" s="13">
        <v>59.667000000000002</v>
      </c>
      <c r="S32" s="13">
        <v>59</v>
      </c>
    </row>
    <row r="33" spans="1:33" x14ac:dyDescent="0.25">
      <c r="A33" s="61" t="s">
        <v>1278</v>
      </c>
      <c r="B33" s="13" cm="1">
        <f t="array" ref="B33">SUM(LARGE(H33:AA33,{1,2,3,4}))</f>
        <v>235.83333333333334</v>
      </c>
      <c r="C33" s="13" cm="1">
        <f t="array" ref="C33">SUM(LARGE(H33:AA33,{1,2,3}))</f>
        <v>178</v>
      </c>
      <c r="D33" t="s">
        <v>993</v>
      </c>
      <c r="E33" t="s">
        <v>994</v>
      </c>
      <c r="F33" s="40" t="s">
        <v>1001</v>
      </c>
      <c r="G33" s="40" t="s">
        <v>163</v>
      </c>
      <c r="H33" s="18"/>
      <c r="N33" s="13">
        <f>173.5/300*100</f>
        <v>57.833333333333336</v>
      </c>
      <c r="O33" s="13">
        <v>60.332999999999998</v>
      </c>
      <c r="P33" s="36">
        <f>177/300*100</f>
        <v>59</v>
      </c>
      <c r="S33" s="13">
        <v>58.667000000000002</v>
      </c>
    </row>
    <row r="34" spans="1:33" x14ac:dyDescent="0.25">
      <c r="A34" s="61" t="s">
        <v>1278</v>
      </c>
      <c r="B34" s="13" cm="1">
        <f t="array" ref="B34">SUM(LARGE(H34:AA34,{1,2,3,4}))</f>
        <v>232.67</v>
      </c>
      <c r="C34" s="13" cm="1">
        <f t="array" ref="C34">SUM(LARGE(H34:AA34,{1,2,3}))</f>
        <v>176.67</v>
      </c>
      <c r="D34" t="s">
        <v>89</v>
      </c>
      <c r="E34" t="s">
        <v>816</v>
      </c>
      <c r="F34" s="40" t="s">
        <v>110</v>
      </c>
      <c r="G34" s="40" t="s">
        <v>782</v>
      </c>
      <c r="H34" s="18"/>
      <c r="I34" s="40"/>
      <c r="J34" s="18"/>
      <c r="K34" s="40"/>
      <c r="L34" s="18">
        <v>56</v>
      </c>
      <c r="N34" s="13">
        <f>169.5/300*100</f>
        <v>56.499999999999993</v>
      </c>
      <c r="O34" s="13">
        <v>60.5</v>
      </c>
      <c r="Q34" s="13">
        <v>59.67</v>
      </c>
    </row>
    <row r="35" spans="1:33" x14ac:dyDescent="0.25">
      <c r="A35" s="61" t="s">
        <v>1278</v>
      </c>
      <c r="B35" s="13" t="e" cm="1">
        <f t="array" ref="B35">SUM(LARGE(H35:AA35,{1,2,3,4}))</f>
        <v>#NUM!</v>
      </c>
      <c r="C35" s="13" cm="1">
        <f t="array" ref="C35">SUM(LARGE(H35:AA35,{1,2,3}))</f>
        <v>173.49966666666666</v>
      </c>
      <c r="D35" t="s">
        <v>995</v>
      </c>
      <c r="E35" t="s">
        <v>996</v>
      </c>
      <c r="F35" s="40" t="s">
        <v>1002</v>
      </c>
      <c r="G35" s="40" t="s">
        <v>883</v>
      </c>
      <c r="H35" s="18"/>
      <c r="N35" s="13">
        <f>166.5/300*100</f>
        <v>55.500000000000007</v>
      </c>
      <c r="P35" s="36">
        <f>168.5/300*100</f>
        <v>56.166666666666664</v>
      </c>
      <c r="S35" s="13">
        <v>61.832999999999998</v>
      </c>
    </row>
    <row r="36" spans="1:33" x14ac:dyDescent="0.25">
      <c r="A36" s="61" t="s">
        <v>1278</v>
      </c>
      <c r="B36" s="13" t="e" cm="1">
        <f t="array" ref="B36">SUM(LARGE(H36:AA36,{1,2,3,4}))</f>
        <v>#NUM!</v>
      </c>
      <c r="C36" s="13" cm="1">
        <f t="array" ref="C36">SUM(LARGE(H36:AA36,{1,2,3}))</f>
        <v>169.5</v>
      </c>
      <c r="D36" t="s">
        <v>989</v>
      </c>
      <c r="E36" t="s">
        <v>990</v>
      </c>
      <c r="F36" s="40" t="s">
        <v>999</v>
      </c>
      <c r="G36" s="40" t="s">
        <v>193</v>
      </c>
      <c r="H36" s="18"/>
      <c r="N36" s="13">
        <f>180.5/300*100</f>
        <v>60.166666666666671</v>
      </c>
      <c r="P36" s="36">
        <f>158.5/300*100</f>
        <v>52.833333333333329</v>
      </c>
      <c r="S36" s="13">
        <v>56.5</v>
      </c>
      <c r="T36" s="18"/>
      <c r="U36" s="34"/>
      <c r="V36" s="34"/>
    </row>
    <row r="37" spans="1:33" x14ac:dyDescent="0.25">
      <c r="A37" s="26"/>
      <c r="B37" s="22" t="e" cm="1">
        <f t="array" ref="B37">SUM(LARGE(H37:AA37,{1,2,3,4}))</f>
        <v>#NUM!</v>
      </c>
      <c r="C37" s="41" t="e" cm="1">
        <f t="array" ref="C37">SUM(LARGE(H37:AA37,{1,2,3}))</f>
        <v>#NUM!</v>
      </c>
      <c r="D37" s="37" t="s">
        <v>135</v>
      </c>
      <c r="E37" s="37" t="s">
        <v>136</v>
      </c>
      <c r="F37" s="40" t="s">
        <v>153</v>
      </c>
      <c r="G37" t="s">
        <v>29</v>
      </c>
      <c r="H37" s="18">
        <v>61.667000000000002</v>
      </c>
      <c r="I37" s="18"/>
      <c r="J37" s="18"/>
      <c r="K37" s="18"/>
      <c r="M37" s="39"/>
      <c r="N37" s="39"/>
      <c r="O37" s="39"/>
      <c r="P37" s="36"/>
      <c r="Q37" s="18"/>
      <c r="R37" s="18"/>
    </row>
    <row r="38" spans="1:33" x14ac:dyDescent="0.25">
      <c r="A38" s="24"/>
      <c r="B38" s="13" t="e" cm="1">
        <f t="array" ref="B38">SUM(LARGE(H38:AA38,{1,2,3,4}))</f>
        <v>#NUM!</v>
      </c>
      <c r="C38" s="41" t="e" cm="1">
        <f t="array" ref="C38">SUM(LARGE(H38:AA38,{1,2,3}))</f>
        <v>#NUM!</v>
      </c>
      <c r="D38" s="37" t="s">
        <v>704</v>
      </c>
      <c r="E38" s="37" t="s">
        <v>705</v>
      </c>
      <c r="F38" s="40" t="s">
        <v>713</v>
      </c>
      <c r="G38" t="s">
        <v>34</v>
      </c>
      <c r="I38" s="18"/>
      <c r="K38" s="13">
        <v>55.832999999999998</v>
      </c>
      <c r="M38" s="22">
        <f>190/300*100</f>
        <v>63.333333333333329</v>
      </c>
      <c r="N38" s="22"/>
      <c r="O38" s="22"/>
    </row>
    <row r="39" spans="1:33" x14ac:dyDescent="0.25">
      <c r="A39" s="26"/>
      <c r="B39" s="13"/>
      <c r="C39" s="41" t="e" cm="1">
        <f t="array" ref="C39">SUM(LARGE(H39:AA39,{1,2,3}))</f>
        <v>#NUM!</v>
      </c>
      <c r="D39" s="37" t="s">
        <v>1095</v>
      </c>
      <c r="E39" s="37" t="s">
        <v>1096</v>
      </c>
      <c r="F39" s="40" t="s">
        <v>1097</v>
      </c>
      <c r="G39" t="s">
        <v>1122</v>
      </c>
      <c r="I39" s="18"/>
      <c r="M39" s="22"/>
      <c r="N39" s="38"/>
      <c r="O39" s="22">
        <v>60</v>
      </c>
      <c r="P39" s="36">
        <f>170/300*100</f>
        <v>56.666666666666664</v>
      </c>
      <c r="U39" s="35"/>
      <c r="W39" s="13"/>
      <c r="X39" s="4"/>
      <c r="Y39" s="4"/>
      <c r="Z39" s="17"/>
      <c r="AE39" s="11"/>
      <c r="AF39" s="10"/>
      <c r="AG39" s="10"/>
    </row>
    <row r="40" spans="1:33" x14ac:dyDescent="0.25">
      <c r="A40" s="24"/>
      <c r="B40" s="13" t="e" cm="1">
        <f t="array" ref="B40">SUM(LARGE(H40:AA40,{1,2,3,4}))</f>
        <v>#NUM!</v>
      </c>
      <c r="C40" s="41" t="e" cm="1">
        <f t="array" ref="C40">SUM(LARGE(H40:AA40,{1,2,3}))</f>
        <v>#NUM!</v>
      </c>
      <c r="D40" s="37" t="s">
        <v>137</v>
      </c>
      <c r="E40" s="37" t="s">
        <v>815</v>
      </c>
      <c r="F40" s="40" t="s">
        <v>154</v>
      </c>
      <c r="G40" t="s">
        <v>818</v>
      </c>
      <c r="H40" s="18">
        <v>61.667000000000002</v>
      </c>
      <c r="I40" s="40"/>
      <c r="J40" s="18"/>
      <c r="K40" s="40"/>
      <c r="L40" s="18">
        <v>58.67</v>
      </c>
      <c r="M40" s="22"/>
      <c r="N40" s="22"/>
      <c r="O40" s="22"/>
      <c r="P40" s="36"/>
    </row>
    <row r="41" spans="1:33" x14ac:dyDescent="0.25">
      <c r="A41" s="24"/>
      <c r="B41" s="13" t="e" cm="1">
        <f t="array" ref="B41">SUM(LARGE(H41:AA41,{1,2,3,4}))</f>
        <v>#NUM!</v>
      </c>
      <c r="C41" s="41" t="e" cm="1">
        <f t="array" ref="C41">SUM(LARGE(H41:AA41,{1,2,3}))</f>
        <v>#NUM!</v>
      </c>
      <c r="D41" s="37" t="s">
        <v>710</v>
      </c>
      <c r="E41" s="37" t="s">
        <v>711</v>
      </c>
      <c r="F41" s="40" t="s">
        <v>716</v>
      </c>
      <c r="G41" t="s">
        <v>43</v>
      </c>
      <c r="I41" s="18"/>
      <c r="K41" s="13">
        <v>58.167000000000002</v>
      </c>
      <c r="M41" s="22">
        <f>190.5/300*100</f>
        <v>63.5</v>
      </c>
      <c r="N41" s="38"/>
      <c r="O41" s="22"/>
      <c r="T41" s="18"/>
      <c r="U41" s="34"/>
      <c r="V41" s="34"/>
    </row>
    <row r="42" spans="1:33" x14ac:dyDescent="0.25">
      <c r="A42" s="24"/>
      <c r="B42" s="13" t="e" cm="1">
        <f t="array" ref="B42">SUM(LARGE(H42:AA42,{1,2,3,4}))</f>
        <v>#NUM!</v>
      </c>
      <c r="C42" s="41" t="e" cm="1">
        <f t="array" ref="C42">SUM(LARGE(H42:AA42,{1,2,3}))</f>
        <v>#NUM!</v>
      </c>
      <c r="D42" s="37" t="s">
        <v>214</v>
      </c>
      <c r="E42" s="37" t="s">
        <v>202</v>
      </c>
      <c r="F42" s="40" t="s">
        <v>226</v>
      </c>
      <c r="G42" t="s">
        <v>1004</v>
      </c>
      <c r="H42" s="18"/>
      <c r="M42" s="22"/>
      <c r="N42" s="22">
        <f>191.5/300*100</f>
        <v>63.833333333333329</v>
      </c>
      <c r="O42" s="22"/>
    </row>
    <row r="43" spans="1:33" x14ac:dyDescent="0.25">
      <c r="A43" s="24"/>
      <c r="C43" s="41" t="e" cm="1">
        <f t="array" ref="C43">SUM(LARGE(H43:AA43,{1,2,3}))</f>
        <v>#NUM!</v>
      </c>
      <c r="D43" s="37" t="s">
        <v>1192</v>
      </c>
      <c r="E43" s="37" t="s">
        <v>1193</v>
      </c>
      <c r="F43" s="40" t="s">
        <v>1194</v>
      </c>
      <c r="G43" t="s">
        <v>1174</v>
      </c>
      <c r="H43" s="18"/>
      <c r="M43" s="22"/>
      <c r="N43" s="22"/>
      <c r="O43" s="22"/>
      <c r="P43" s="36"/>
      <c r="Q43" s="13">
        <v>60.83</v>
      </c>
      <c r="S43" s="13">
        <v>61.667000000000002</v>
      </c>
    </row>
    <row r="44" spans="1:33" x14ac:dyDescent="0.25">
      <c r="A44" s="24"/>
      <c r="B44" s="13" t="e" cm="1">
        <f t="array" ref="B44">SUM(LARGE(H44:AA44,{1,2,3,4}))</f>
        <v>#NUM!</v>
      </c>
      <c r="C44" s="41" t="e" cm="1">
        <f t="array" ref="C44">SUM(LARGE(H44:AA44,{1,2,3}))</f>
        <v>#NUM!</v>
      </c>
      <c r="D44" s="37" t="s">
        <v>291</v>
      </c>
      <c r="E44" s="37" t="s">
        <v>243</v>
      </c>
      <c r="F44" s="40" t="s">
        <v>298</v>
      </c>
      <c r="G44" t="s">
        <v>444</v>
      </c>
      <c r="I44" s="18">
        <v>67</v>
      </c>
      <c r="J44" s="13">
        <v>67.167000000000002</v>
      </c>
      <c r="M44" s="38"/>
      <c r="N44" s="38"/>
      <c r="O44" s="22"/>
      <c r="R44" s="48"/>
      <c r="X44" s="16"/>
      <c r="Y44" s="16"/>
      <c r="Z44" s="12"/>
      <c r="AA44" s="6"/>
      <c r="AB44" s="6"/>
      <c r="AC44" s="6"/>
      <c r="AD44" s="6"/>
      <c r="AE44" s="6"/>
      <c r="AF44" s="10"/>
      <c r="AG44" s="10"/>
    </row>
    <row r="45" spans="1:33" x14ac:dyDescent="0.25">
      <c r="A45" s="24"/>
      <c r="C45" s="41" t="e" cm="1">
        <f t="array" ref="C45">SUM(LARGE(H45:AA45,{1,2,3}))</f>
        <v>#NUM!</v>
      </c>
      <c r="D45" s="37" t="s">
        <v>1268</v>
      </c>
      <c r="E45" s="37" t="s">
        <v>1269</v>
      </c>
      <c r="F45" s="40" t="s">
        <v>1179</v>
      </c>
      <c r="G45"/>
      <c r="H45" s="18"/>
      <c r="M45" s="38"/>
      <c r="N45" s="38"/>
      <c r="O45" s="22"/>
      <c r="S45" s="13">
        <v>45</v>
      </c>
    </row>
    <row r="46" spans="1:33" x14ac:dyDescent="0.25">
      <c r="A46" s="24"/>
      <c r="B46" s="13" t="e" cm="1">
        <f t="array" ref="B46">SUM(LARGE(H46:AA46,{1,2,3,4}))</f>
        <v>#NUM!</v>
      </c>
      <c r="C46" s="41" t="e" cm="1">
        <f t="array" ref="C46">SUM(LARGE(H46:AA46,{1,2,3}))</f>
        <v>#NUM!</v>
      </c>
      <c r="D46" s="37" t="s">
        <v>708</v>
      </c>
      <c r="E46" s="37" t="s">
        <v>709</v>
      </c>
      <c r="F46" s="40" t="s">
        <v>715</v>
      </c>
      <c r="G46" t="s">
        <v>34</v>
      </c>
      <c r="I46" s="18"/>
      <c r="K46" s="13">
        <v>58.5</v>
      </c>
      <c r="M46" s="22">
        <f>188/300*100</f>
        <v>62.666666666666671</v>
      </c>
      <c r="N46" s="22"/>
      <c r="O46" s="22"/>
    </row>
    <row r="47" spans="1:33" x14ac:dyDescent="0.25">
      <c r="A47" s="24"/>
      <c r="B47" s="13" t="e" cm="1">
        <f t="array" ref="B47">SUM(LARGE(H47:AA47,{1,2,3,4}))</f>
        <v>#NUM!</v>
      </c>
      <c r="C47" s="41" t="e" cm="1">
        <f t="array" ref="C47">SUM(LARGE(H47:AA47,{1,2,3}))</f>
        <v>#NUM!</v>
      </c>
      <c r="D47" s="37" t="s">
        <v>525</v>
      </c>
      <c r="E47" s="37" t="s">
        <v>526</v>
      </c>
      <c r="F47" s="40" t="s">
        <v>541</v>
      </c>
      <c r="G47" t="s">
        <v>549</v>
      </c>
      <c r="I47" s="18"/>
      <c r="J47" s="13">
        <v>58.832999999999998</v>
      </c>
      <c r="M47" s="22">
        <f>199/300*100</f>
        <v>66.333333333333329</v>
      </c>
      <c r="N47" s="22"/>
      <c r="O47" s="22"/>
    </row>
    <row r="48" spans="1:33" x14ac:dyDescent="0.25">
      <c r="A48" s="26"/>
      <c r="B48" s="13" t="e" cm="1">
        <f t="array" ref="B48">SUM(LARGE(H48:AA48,{1,2,3,4}))</f>
        <v>#NUM!</v>
      </c>
      <c r="C48" s="13" t="e" cm="1">
        <f t="array" ref="C48">SUM(LARGE(H48:AA48,{1,2,3}))</f>
        <v>#NUM!</v>
      </c>
      <c r="D48" s="37" t="s">
        <v>133</v>
      </c>
      <c r="E48" s="37" t="s">
        <v>134</v>
      </c>
      <c r="F48" s="40" t="s">
        <v>152</v>
      </c>
      <c r="G48" t="s">
        <v>162</v>
      </c>
      <c r="H48" s="18">
        <v>64.167000000000002</v>
      </c>
      <c r="J48" s="18"/>
      <c r="K48" s="18"/>
      <c r="M48" s="39"/>
      <c r="N48" s="38"/>
      <c r="O48" s="22"/>
      <c r="P48" s="36"/>
      <c r="Q48" s="18"/>
      <c r="R48" s="18"/>
    </row>
    <row r="49" spans="1:19" x14ac:dyDescent="0.25">
      <c r="A49" s="24"/>
      <c r="B49" s="13" t="e" cm="1">
        <f t="array" ref="B49">SUM(LARGE(H49:AA49,{1,2,3,4}))</f>
        <v>#NUM!</v>
      </c>
      <c r="C49" s="13" t="e" cm="1">
        <f t="array" ref="C49">SUM(LARGE(H49:AA49,{1,2,3}))</f>
        <v>#NUM!</v>
      </c>
      <c r="D49" s="37" t="s">
        <v>523</v>
      </c>
      <c r="E49" s="37" t="s">
        <v>524</v>
      </c>
      <c r="F49" s="40" t="s">
        <v>540</v>
      </c>
      <c r="G49" t="s">
        <v>513</v>
      </c>
      <c r="I49" s="18"/>
      <c r="J49" s="13">
        <v>60.667000000000002</v>
      </c>
      <c r="K49" s="13">
        <v>53.5</v>
      </c>
      <c r="M49" s="22"/>
      <c r="N49" s="38"/>
      <c r="O49" s="22"/>
    </row>
    <row r="50" spans="1:19" x14ac:dyDescent="0.25">
      <c r="A50" s="24"/>
      <c r="B50" s="13" t="e" cm="1">
        <f t="array" ref="B50">SUM(LARGE(H50:AA50,{1,2,3,4}))</f>
        <v>#NUM!</v>
      </c>
      <c r="C50" s="13" t="e" cm="1">
        <f t="array" ref="C50">SUM(LARGE(H50:AA50,{1,2,3}))</f>
        <v>#NUM!</v>
      </c>
      <c r="D50" s="37" t="s">
        <v>530</v>
      </c>
      <c r="E50" s="37" t="s">
        <v>522</v>
      </c>
      <c r="F50" s="40" t="s">
        <v>544</v>
      </c>
      <c r="G50" t="s">
        <v>161</v>
      </c>
      <c r="I50" s="18"/>
      <c r="J50" s="13">
        <v>64.832999999999998</v>
      </c>
      <c r="M50" s="22">
        <f>194/300*100</f>
        <v>64.666666666666657</v>
      </c>
      <c r="N50" s="22"/>
      <c r="O50" s="22"/>
    </row>
    <row r="51" spans="1:19" x14ac:dyDescent="0.25">
      <c r="A51" s="24"/>
      <c r="C51" s="13" t="e" cm="1">
        <f t="array" ref="C51">SUM(LARGE(H51:AA51,{1,2,3}))</f>
        <v>#NUM!</v>
      </c>
      <c r="D51" t="s">
        <v>1215</v>
      </c>
      <c r="E51" t="s">
        <v>1216</v>
      </c>
      <c r="F51" t="s">
        <v>1218</v>
      </c>
      <c r="G51" t="s">
        <v>189</v>
      </c>
      <c r="I51" s="18"/>
      <c r="P51" s="36"/>
      <c r="R51" s="13">
        <f>161.5/300*100</f>
        <v>53.833333333333336</v>
      </c>
    </row>
    <row r="52" spans="1:19" x14ac:dyDescent="0.25">
      <c r="A52" s="24"/>
      <c r="C52" s="13" t="e" cm="1">
        <f t="array" ref="C52">SUM(LARGE(H52:AA52,{1,2,3}))</f>
        <v>#NUM!</v>
      </c>
      <c r="D52" s="37" t="s">
        <v>1266</v>
      </c>
      <c r="E52" s="37" t="s">
        <v>1267</v>
      </c>
      <c r="F52" s="40" t="s">
        <v>1270</v>
      </c>
      <c r="G52" t="s">
        <v>739</v>
      </c>
      <c r="I52" s="18"/>
      <c r="M52" s="38"/>
      <c r="N52" s="38"/>
      <c r="O52" s="22"/>
      <c r="S52" s="13">
        <v>58.332999999999998</v>
      </c>
    </row>
    <row r="53" spans="1:19" x14ac:dyDescent="0.25">
      <c r="A53" s="24"/>
      <c r="B53" s="13" t="e" cm="1">
        <f t="array" ref="B53">SUM(LARGE(H53:AA53,{1,2,3,4}))</f>
        <v>#NUM!</v>
      </c>
      <c r="C53" s="13" t="e" cm="1">
        <f t="array" ref="C53">SUM(LARGE(H53:AA53,{1,2,3}))</f>
        <v>#NUM!</v>
      </c>
      <c r="D53" s="37" t="s">
        <v>991</v>
      </c>
      <c r="E53" s="37" t="s">
        <v>992</v>
      </c>
      <c r="F53" s="40" t="s">
        <v>1000</v>
      </c>
      <c r="G53" t="s">
        <v>34</v>
      </c>
      <c r="H53" s="18"/>
      <c r="M53" s="22"/>
      <c r="N53" s="22">
        <f>155/300*100</f>
        <v>51.666666666666671</v>
      </c>
      <c r="O53" s="22"/>
      <c r="P53" s="36"/>
    </row>
    <row r="54" spans="1:19" x14ac:dyDescent="0.25">
      <c r="A54" s="24"/>
      <c r="C54" s="13" t="e" cm="1">
        <f t="array" ref="C54">SUM(LARGE(H54:AA54,{1,2,3}))</f>
        <v>#NUM!</v>
      </c>
      <c r="D54" s="37" t="s">
        <v>1217</v>
      </c>
      <c r="E54" s="37" t="s">
        <v>903</v>
      </c>
      <c r="F54" s="40" t="s">
        <v>1219</v>
      </c>
      <c r="G54" t="s">
        <v>161</v>
      </c>
      <c r="I54" s="18"/>
      <c r="M54" s="38"/>
      <c r="N54" s="38"/>
      <c r="O54" s="22"/>
      <c r="R54" s="13">
        <f>204/300*100</f>
        <v>68</v>
      </c>
    </row>
  </sheetData>
  <sortState xmlns:xlrd2="http://schemas.microsoft.com/office/spreadsheetml/2017/richdata2" ref="A2:AP42">
    <sortCondition descending="1" ref="C2:C42"/>
    <sortCondition ref="E2:E42"/>
  </sortState>
  <pageMargins left="0.25" right="0.25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49"/>
  <sheetViews>
    <sheetView workbookViewId="0">
      <selection activeCell="C3" sqref="C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6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32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8" t="s">
        <v>1277</v>
      </c>
      <c r="B2" s="22" cm="1">
        <f t="array" ref="B2">SUM(LARGE(H2:AA2,{1,2,3,4}))</f>
        <v>275.16633333333334</v>
      </c>
      <c r="C2" s="41" cm="1">
        <f t="array" ref="C2">SUM(LARGE(H2:AA2,{1,2,3}))</f>
        <v>207.66633333333334</v>
      </c>
      <c r="D2" s="37" t="s">
        <v>559</v>
      </c>
      <c r="E2" s="40" t="s">
        <v>427</v>
      </c>
      <c r="F2" s="40" t="s">
        <v>568</v>
      </c>
      <c r="G2" s="40" t="s">
        <v>161</v>
      </c>
      <c r="H2" s="18"/>
      <c r="I2" s="18"/>
      <c r="J2" s="18">
        <v>63.5</v>
      </c>
      <c r="K2" s="13">
        <v>69.332999999999998</v>
      </c>
      <c r="M2" s="22">
        <f>205.5/300*100</f>
        <v>68.5</v>
      </c>
      <c r="N2" s="36"/>
      <c r="O2" s="13">
        <v>67.5</v>
      </c>
      <c r="P2" s="13">
        <f>209.5/300*100</f>
        <v>69.833333333333343</v>
      </c>
      <c r="Q2" s="22"/>
      <c r="R2" s="13">
        <f>202/300*100</f>
        <v>67.333333333333329</v>
      </c>
      <c r="S2" s="22">
        <v>66.832999999999998</v>
      </c>
    </row>
    <row r="3" spans="1:42" x14ac:dyDescent="0.25">
      <c r="A3" s="58" t="s">
        <v>1277</v>
      </c>
      <c r="B3" s="22" t="e" cm="1">
        <f t="array" ref="B3">SUM(LARGE(H3:AA3,{1,2,3,4}))</f>
        <v>#NUM!</v>
      </c>
      <c r="C3" s="41" cm="1">
        <f t="array" ref="C3">SUM(LARGE(H3:AA3,{1,2,3}))</f>
        <v>207.66633333333334</v>
      </c>
      <c r="D3" s="37" t="s">
        <v>902</v>
      </c>
      <c r="E3" s="40" t="s">
        <v>903</v>
      </c>
      <c r="F3" s="40" t="s">
        <v>908</v>
      </c>
      <c r="G3" s="40" t="s">
        <v>161</v>
      </c>
      <c r="H3" s="18"/>
      <c r="I3" s="18"/>
      <c r="J3" s="18"/>
      <c r="M3" s="22">
        <f>217/300*100</f>
        <v>72.333333333333343</v>
      </c>
      <c r="N3" s="36"/>
      <c r="O3" s="13">
        <v>65.832999999999998</v>
      </c>
      <c r="Q3" s="22"/>
      <c r="R3" s="13">
        <f>208.5/300*100</f>
        <v>69.5</v>
      </c>
      <c r="S3" s="22"/>
    </row>
    <row r="4" spans="1:42" x14ac:dyDescent="0.25">
      <c r="A4" s="58" t="s">
        <v>1277</v>
      </c>
      <c r="B4" s="22" cm="1">
        <f t="array" ref="B4">SUM(LARGE(H4:AA4,{1,2,3,4}))</f>
        <v>269.49733333333336</v>
      </c>
      <c r="C4" s="41" cm="1">
        <f t="array" ref="C4">SUM(LARGE(H4:AA4,{1,2,3}))</f>
        <v>206.16400000000002</v>
      </c>
      <c r="D4" s="37" t="s">
        <v>165</v>
      </c>
      <c r="E4" s="40" t="s">
        <v>166</v>
      </c>
      <c r="F4" s="40" t="s">
        <v>181</v>
      </c>
      <c r="G4" s="40" t="s">
        <v>189</v>
      </c>
      <c r="H4" s="18">
        <v>72.167000000000002</v>
      </c>
      <c r="I4" s="18"/>
      <c r="J4" s="18">
        <v>63.332999999999998</v>
      </c>
      <c r="K4" s="13">
        <v>64.667000000000002</v>
      </c>
      <c r="M4" s="22"/>
      <c r="N4" s="36"/>
      <c r="P4" s="13">
        <f>190/300*100</f>
        <v>63.333333333333329</v>
      </c>
      <c r="Q4" s="22">
        <v>69.33</v>
      </c>
      <c r="S4" s="22"/>
    </row>
    <row r="5" spans="1:42" x14ac:dyDescent="0.25">
      <c r="A5" s="58" t="s">
        <v>1277</v>
      </c>
      <c r="B5" s="22" t="e" cm="1">
        <f t="array" ref="B5">SUM(LARGE(H5:AA5,{1,2,3,4}))</f>
        <v>#NUM!</v>
      </c>
      <c r="C5" s="41" cm="1">
        <f t="array" ref="C5">SUM(LARGE(H5:AA5,{1,2,3}))</f>
        <v>204.16666666666666</v>
      </c>
      <c r="D5" s="37" t="s">
        <v>1019</v>
      </c>
      <c r="E5" s="40" t="s">
        <v>380</v>
      </c>
      <c r="F5" s="40" t="s">
        <v>1027</v>
      </c>
      <c r="G5" s="40" t="s">
        <v>883</v>
      </c>
      <c r="H5" s="18"/>
      <c r="I5" s="18"/>
      <c r="M5" s="38"/>
      <c r="N5" s="13">
        <f>193.5/300*100</f>
        <v>64.5</v>
      </c>
      <c r="O5" s="13">
        <v>71.5</v>
      </c>
      <c r="P5" s="13">
        <f>204.5/300*100</f>
        <v>68.166666666666657</v>
      </c>
      <c r="Q5" s="22"/>
      <c r="R5" s="22"/>
    </row>
    <row r="6" spans="1:42" x14ac:dyDescent="0.25">
      <c r="A6" s="58" t="s">
        <v>1277</v>
      </c>
      <c r="B6" s="22" cm="1">
        <f t="array" ref="B6">SUM(LARGE(I6:AA6,{1,2,3,4}))</f>
        <v>269.33000000000004</v>
      </c>
      <c r="C6" s="41" cm="1">
        <f t="array" ref="C6">SUM(LARGE(H6:AA6,{1,2,3}))</f>
        <v>203.83</v>
      </c>
      <c r="D6" s="37" t="s">
        <v>307</v>
      </c>
      <c r="E6" s="40" t="s">
        <v>313</v>
      </c>
      <c r="F6" s="40" t="s">
        <v>319</v>
      </c>
      <c r="G6" s="40" t="s">
        <v>190</v>
      </c>
      <c r="H6" s="18"/>
      <c r="I6" s="40">
        <v>66.832999999999998</v>
      </c>
      <c r="K6" s="18"/>
      <c r="L6" s="18"/>
      <c r="M6" s="39"/>
      <c r="N6" s="18"/>
      <c r="P6" s="13">
        <f>196.5/300*100</f>
        <v>65.5</v>
      </c>
      <c r="Q6" s="22">
        <v>69.33</v>
      </c>
      <c r="R6" s="22"/>
      <c r="S6" s="13">
        <v>67.667000000000002</v>
      </c>
      <c r="T6" s="18"/>
    </row>
    <row r="7" spans="1:42" x14ac:dyDescent="0.25">
      <c r="A7" s="58" t="s">
        <v>1277</v>
      </c>
      <c r="B7" s="22" cm="1">
        <f t="array" ref="B7">SUM(LARGE(I7:AA7,{1,2,3,4}))</f>
        <v>263.33266666666668</v>
      </c>
      <c r="C7" s="41" cm="1">
        <f t="array" ref="C7">SUM(LARGE(H7:AA7,{1,2,3}))</f>
        <v>200.99966666666666</v>
      </c>
      <c r="D7" s="37" t="s">
        <v>305</v>
      </c>
      <c r="E7" s="40" t="s">
        <v>312</v>
      </c>
      <c r="F7" s="40" t="s">
        <v>317</v>
      </c>
      <c r="G7" s="40" t="s">
        <v>193</v>
      </c>
      <c r="H7" s="18"/>
      <c r="I7" s="40">
        <v>67.832999999999998</v>
      </c>
      <c r="M7" s="38"/>
      <c r="N7" s="13">
        <f>192/300*100</f>
        <v>64</v>
      </c>
      <c r="O7" s="13">
        <v>62.332999999999998</v>
      </c>
      <c r="P7" s="13">
        <f>207.5/300*100</f>
        <v>69.166666666666671</v>
      </c>
      <c r="Q7" s="22"/>
      <c r="R7" s="22"/>
      <c r="U7" s="35"/>
      <c r="V7" s="35"/>
    </row>
    <row r="8" spans="1:42" x14ac:dyDescent="0.25">
      <c r="A8" s="58" t="s">
        <v>1277</v>
      </c>
      <c r="B8" s="22" cm="1">
        <f t="array" ref="B8">SUM(LARGE(I8:AA8,{1,2,3,4}))</f>
        <v>262.00066666666669</v>
      </c>
      <c r="C8" s="41" cm="1">
        <f t="array" ref="C8">SUM(LARGE(H8:AA8,{1,2,3}))</f>
        <v>199.334</v>
      </c>
      <c r="D8" s="37" t="s">
        <v>306</v>
      </c>
      <c r="E8" s="40" t="s">
        <v>313</v>
      </c>
      <c r="F8" s="40" t="s">
        <v>318</v>
      </c>
      <c r="G8" s="40" t="s">
        <v>190</v>
      </c>
      <c r="H8" s="18"/>
      <c r="I8" s="40">
        <v>67.667000000000002</v>
      </c>
      <c r="M8" s="22"/>
      <c r="P8" s="13">
        <f>188/300*100</f>
        <v>62.666666666666671</v>
      </c>
      <c r="Q8" s="22">
        <v>68.5</v>
      </c>
      <c r="R8" s="22"/>
      <c r="S8" s="13">
        <v>63.167000000000002</v>
      </c>
    </row>
    <row r="9" spans="1:42" x14ac:dyDescent="0.25">
      <c r="A9" s="58" t="s">
        <v>1277</v>
      </c>
      <c r="B9" s="22" cm="1">
        <f t="array" ref="B9">SUM(LARGE(H9:AA9,{1,2,3,4}))</f>
        <v>263.16666666666663</v>
      </c>
      <c r="C9" s="41" cm="1">
        <f t="array" ref="C9">SUM(LARGE(H9:AA9,{1,2,3}))</f>
        <v>198.5</v>
      </c>
      <c r="D9" s="37" t="s">
        <v>177</v>
      </c>
      <c r="E9" s="40" t="s">
        <v>178</v>
      </c>
      <c r="F9" s="40" t="s">
        <v>187</v>
      </c>
      <c r="G9" s="40" t="s">
        <v>193</v>
      </c>
      <c r="H9" s="18">
        <v>60.667000000000002</v>
      </c>
      <c r="I9" s="40">
        <v>64.832999999999998</v>
      </c>
      <c r="J9" s="18">
        <v>60</v>
      </c>
      <c r="L9" s="13">
        <v>64.5</v>
      </c>
      <c r="M9" s="22"/>
      <c r="N9" s="13">
        <f>194/300*100</f>
        <v>64.666666666666657</v>
      </c>
      <c r="O9" s="13">
        <v>65.167000000000002</v>
      </c>
      <c r="P9" s="13">
        <f>192.5/300*100</f>
        <v>64.166666666666671</v>
      </c>
      <c r="Q9" s="22">
        <v>68.5</v>
      </c>
      <c r="R9" s="22"/>
      <c r="S9" s="13">
        <v>63.667000000000002</v>
      </c>
    </row>
    <row r="10" spans="1:42" x14ac:dyDescent="0.25">
      <c r="A10" s="58" t="s">
        <v>1277</v>
      </c>
      <c r="B10" s="22" cm="1">
        <f t="array" ref="B10">SUM(LARGE(H10:AA10,{1,2,3,4}))</f>
        <v>261.16633333333334</v>
      </c>
      <c r="C10" s="41" cm="1">
        <f t="array" ref="C10">SUM(LARGE(H10:AA10,{1,2,3}))</f>
        <v>196.83333333333331</v>
      </c>
      <c r="D10" s="37" t="s">
        <v>562</v>
      </c>
      <c r="E10" s="40" t="s">
        <v>499</v>
      </c>
      <c r="F10" s="40" t="s">
        <v>570</v>
      </c>
      <c r="G10" s="40" t="s">
        <v>442</v>
      </c>
      <c r="H10" s="18"/>
      <c r="I10" s="18"/>
      <c r="J10" s="18">
        <v>64.332999999999998</v>
      </c>
      <c r="M10" s="22">
        <f>196/300*100</f>
        <v>65.333333333333329</v>
      </c>
      <c r="Q10" s="22"/>
      <c r="R10" s="22">
        <f>201/300*100</f>
        <v>67</v>
      </c>
      <c r="S10" s="13">
        <v>64.5</v>
      </c>
    </row>
    <row r="11" spans="1:42" x14ac:dyDescent="0.25">
      <c r="A11" s="58" t="s">
        <v>1277</v>
      </c>
      <c r="B11" s="22" t="e" cm="1">
        <f t="array" ref="B11">SUM(LARGE(H11:AA11,{1,2,3,4}))</f>
        <v>#NUM!</v>
      </c>
      <c r="C11" s="41" cm="1">
        <f t="array" ref="C11">SUM(LARGE(H11:AA11,{1,2,3}))</f>
        <v>195.83366666666666</v>
      </c>
      <c r="D11" s="37" t="s">
        <v>167</v>
      </c>
      <c r="E11" s="40" t="s">
        <v>168</v>
      </c>
      <c r="F11" s="40" t="s">
        <v>182</v>
      </c>
      <c r="G11" s="40" t="s">
        <v>189</v>
      </c>
      <c r="H11" s="18">
        <v>70.167000000000002</v>
      </c>
      <c r="I11" s="18"/>
      <c r="K11" s="13">
        <v>61.5</v>
      </c>
      <c r="L11" s="18"/>
      <c r="M11" s="38"/>
      <c r="N11" s="18"/>
      <c r="O11" s="18"/>
      <c r="P11" s="18"/>
      <c r="Q11" s="39"/>
      <c r="R11" s="22">
        <f>192.5/300*100</f>
        <v>64.166666666666671</v>
      </c>
      <c r="S11" s="18"/>
      <c r="U11" s="34"/>
      <c r="V11" s="34"/>
      <c r="X11" s="16"/>
      <c r="Y11" s="16"/>
      <c r="Z11" s="12"/>
      <c r="AA11" s="6"/>
      <c r="AB11" s="6"/>
      <c r="AC11" s="6"/>
      <c r="AD11" s="6"/>
      <c r="AE11" s="6"/>
      <c r="AF11" s="10"/>
      <c r="AG11" s="10"/>
    </row>
    <row r="12" spans="1:42" x14ac:dyDescent="0.25">
      <c r="A12" s="58" t="s">
        <v>1277</v>
      </c>
      <c r="B12" s="22" cm="1">
        <f t="array" ref="B12">SUM(LARGE(H12:AA12,{1,2,3,4}))</f>
        <v>259.5</v>
      </c>
      <c r="C12" s="41" cm="1">
        <f t="array" ref="C12">SUM(LARGE(H12:AA12,{1,2,3}))</f>
        <v>195.5</v>
      </c>
      <c r="D12" s="37" t="s">
        <v>1010</v>
      </c>
      <c r="E12" s="40" t="s">
        <v>1011</v>
      </c>
      <c r="F12" s="40" t="s">
        <v>821</v>
      </c>
      <c r="G12" s="40" t="s">
        <v>120</v>
      </c>
      <c r="H12" s="18"/>
      <c r="I12" s="18"/>
      <c r="M12" s="38"/>
      <c r="N12" s="13">
        <f>192.5/300*100</f>
        <v>64.166666666666671</v>
      </c>
      <c r="O12" s="13">
        <v>66</v>
      </c>
      <c r="P12" s="13">
        <f>196/300*100</f>
        <v>65.333333333333329</v>
      </c>
      <c r="Q12" s="22"/>
      <c r="R12" s="22"/>
      <c r="S12" s="13">
        <v>64</v>
      </c>
    </row>
    <row r="13" spans="1:42" x14ac:dyDescent="0.25">
      <c r="A13" s="58" t="s">
        <v>1277</v>
      </c>
      <c r="B13" s="22" t="e" cm="1">
        <f t="array" ref="B13">SUM(LARGE(H13:AA13,{1,2,3,4}))</f>
        <v>#NUM!</v>
      </c>
      <c r="C13" s="41" cm="1">
        <f t="array" ref="C13">SUM(LARGE(H13:AA13,{1,2,3}))</f>
        <v>195</v>
      </c>
      <c r="D13" s="37" t="s">
        <v>722</v>
      </c>
      <c r="E13" s="40" t="s">
        <v>723</v>
      </c>
      <c r="F13" s="40" t="s">
        <v>730</v>
      </c>
      <c r="G13" s="40" t="s">
        <v>443</v>
      </c>
      <c r="H13" s="18"/>
      <c r="I13" s="18"/>
      <c r="J13" s="18"/>
      <c r="K13" s="13">
        <v>64.5</v>
      </c>
      <c r="M13" s="22">
        <f>195/300*100</f>
        <v>65</v>
      </c>
      <c r="Q13" s="22"/>
      <c r="R13" s="22">
        <f>196.5/300*100</f>
        <v>65.5</v>
      </c>
    </row>
    <row r="14" spans="1:42" x14ac:dyDescent="0.25">
      <c r="A14" s="58" t="s">
        <v>1277</v>
      </c>
      <c r="B14" s="22" cm="1">
        <f t="array" ref="B14">SUM(LARGE(H14:AA14,{1,2,3,4}))</f>
        <v>256.49966666666666</v>
      </c>
      <c r="C14" s="41" cm="1">
        <f t="array" ref="C14">SUM(LARGE(H14:AA14,{1,2,3}))</f>
        <v>193.333</v>
      </c>
      <c r="D14" s="37" t="s">
        <v>173</v>
      </c>
      <c r="E14" s="40" t="s">
        <v>174</v>
      </c>
      <c r="F14" s="40" t="s">
        <v>185</v>
      </c>
      <c r="G14" s="40" t="s">
        <v>50</v>
      </c>
      <c r="H14" s="18">
        <v>62.167000000000002</v>
      </c>
      <c r="J14" s="18"/>
      <c r="K14" s="18"/>
      <c r="L14" s="13">
        <v>59.83</v>
      </c>
      <c r="M14" s="39"/>
      <c r="N14" s="13">
        <f>189.5/300*100</f>
        <v>63.166666666666671</v>
      </c>
      <c r="O14" s="13">
        <v>63.832999999999998</v>
      </c>
      <c r="P14" s="13">
        <f>196.5/300*100</f>
        <v>65.5</v>
      </c>
      <c r="Q14" s="22">
        <v>64</v>
      </c>
      <c r="R14" s="39"/>
      <c r="S14" s="13">
        <v>59.667000000000002</v>
      </c>
      <c r="U14" s="34"/>
      <c r="V14" s="34"/>
      <c r="X14" s="16"/>
      <c r="Y14" s="16"/>
      <c r="Z14" s="12"/>
      <c r="AA14" s="6"/>
      <c r="AB14" s="6"/>
      <c r="AC14" s="6"/>
      <c r="AD14" s="6"/>
      <c r="AE14" s="6"/>
      <c r="AF14" s="10"/>
      <c r="AG14" s="10"/>
    </row>
    <row r="15" spans="1:42" x14ac:dyDescent="0.25">
      <c r="A15" s="58" t="s">
        <v>1277</v>
      </c>
      <c r="B15" s="22" t="e" cm="1">
        <f t="array" ref="B15">SUM(LARGE(H15:AA15,{1,2,3,4}))</f>
        <v>#NUM!</v>
      </c>
      <c r="C15" s="41" cm="1">
        <f t="array" ref="C15">SUM(LARGE(H15:AA15,{1,2,3}))</f>
        <v>191.33333333333331</v>
      </c>
      <c r="D15" s="37" t="s">
        <v>726</v>
      </c>
      <c r="E15" s="40" t="s">
        <v>727</v>
      </c>
      <c r="F15" s="40" t="s">
        <v>732</v>
      </c>
      <c r="G15" s="40" t="s">
        <v>189</v>
      </c>
      <c r="H15" s="18"/>
      <c r="I15" s="18"/>
      <c r="J15" s="18"/>
      <c r="K15" s="13">
        <v>64.5</v>
      </c>
      <c r="M15" s="22">
        <f>190.5/300*100</f>
        <v>63.5</v>
      </c>
      <c r="N15" s="36"/>
      <c r="Q15" s="22"/>
      <c r="R15" s="22">
        <f>190/300*100</f>
        <v>63.333333333333329</v>
      </c>
      <c r="W15" s="13"/>
    </row>
    <row r="16" spans="1:42" x14ac:dyDescent="0.25">
      <c r="A16" s="58" t="s">
        <v>1277</v>
      </c>
      <c r="B16" s="22" cm="1">
        <f t="array" ref="B16">SUM(LARGE(H16:AA16,{1,2,3,4}))</f>
        <v>251.66666666666666</v>
      </c>
      <c r="C16" s="41" cm="1">
        <f t="array" ref="C16">SUM(LARGE(H16:AA16,{1,2,3}))</f>
        <v>191.16666666666666</v>
      </c>
      <c r="D16" s="37" t="s">
        <v>291</v>
      </c>
      <c r="E16" s="40" t="s">
        <v>243</v>
      </c>
      <c r="F16" s="40" t="s">
        <v>298</v>
      </c>
      <c r="G16" s="40" t="s">
        <v>444</v>
      </c>
      <c r="H16" s="18"/>
      <c r="I16" s="18"/>
      <c r="J16" s="18"/>
      <c r="M16" s="22">
        <f>193/300*100</f>
        <v>64.333333333333329</v>
      </c>
      <c r="P16" s="13">
        <f>197.5/300*100</f>
        <v>65.833333333333329</v>
      </c>
      <c r="Q16" s="22"/>
      <c r="R16" s="22">
        <f>181.5/300*100</f>
        <v>60.5</v>
      </c>
      <c r="S16" s="13">
        <v>61</v>
      </c>
      <c r="U16" s="35"/>
      <c r="V16" s="35"/>
    </row>
    <row r="17" spans="1:33" x14ac:dyDescent="0.25">
      <c r="A17" s="58" t="s">
        <v>1277</v>
      </c>
      <c r="B17" s="13" t="e" cm="1">
        <f t="array" ref="B17">SUM(LARGE(H17:AA17,{1,2,3,4}))</f>
        <v>#NUM!</v>
      </c>
      <c r="C17" s="41" cm="1">
        <f t="array" ref="C17">SUM(LARGE(H17:AA17,{1,2,3}))</f>
        <v>191.16666666666666</v>
      </c>
      <c r="D17" s="37" t="s">
        <v>563</v>
      </c>
      <c r="E17" s="40" t="s">
        <v>552</v>
      </c>
      <c r="F17" s="40" t="s">
        <v>571</v>
      </c>
      <c r="G17" s="40" t="s">
        <v>445</v>
      </c>
      <c r="H17" s="18"/>
      <c r="I17" s="18"/>
      <c r="J17" s="18">
        <v>65.5</v>
      </c>
      <c r="K17" s="18"/>
      <c r="L17" s="18"/>
      <c r="M17" s="39"/>
      <c r="N17" s="18"/>
      <c r="O17" s="13">
        <v>61</v>
      </c>
      <c r="P17" s="18"/>
      <c r="Q17" s="39"/>
      <c r="R17" s="22">
        <f>194/300*100</f>
        <v>64.666666666666657</v>
      </c>
      <c r="S17" s="18"/>
    </row>
    <row r="18" spans="1:33" x14ac:dyDescent="0.25">
      <c r="A18" s="58" t="s">
        <v>1277</v>
      </c>
      <c r="B18" s="13" cm="1">
        <f t="array" ref="B18">SUM(LARGE(H18:AA18,{1,2,3,4}))</f>
        <v>248.66333333333333</v>
      </c>
      <c r="C18" s="41" cm="1">
        <f t="array" ref="C18">SUM(LARGE(H18:AA18,{1,2,3}))</f>
        <v>190.83033333333333</v>
      </c>
      <c r="D18" s="37" t="s">
        <v>311</v>
      </c>
      <c r="E18" s="40" t="s">
        <v>808</v>
      </c>
      <c r="F18" s="40" t="s">
        <v>323</v>
      </c>
      <c r="G18" s="40" t="s">
        <v>812</v>
      </c>
      <c r="H18" s="18"/>
      <c r="I18" s="40">
        <v>57.832999999999998</v>
      </c>
      <c r="J18" s="18"/>
      <c r="K18" s="18"/>
      <c r="L18" s="13">
        <v>65.33</v>
      </c>
      <c r="M18" s="22"/>
      <c r="O18" s="13">
        <v>61.167000000000002</v>
      </c>
      <c r="P18" s="13">
        <f>193/300*100</f>
        <v>64.333333333333329</v>
      </c>
      <c r="Q18" s="22"/>
      <c r="R18" s="22"/>
      <c r="W18" s="13"/>
    </row>
    <row r="19" spans="1:33" x14ac:dyDescent="0.25">
      <c r="A19" s="60" t="s">
        <v>1278</v>
      </c>
      <c r="B19" s="13" cm="1">
        <f t="array" ref="B19">SUM(LARGE(H19:AA19,{1,2,3,4}))</f>
        <v>249.333</v>
      </c>
      <c r="C19" s="41" cm="1">
        <f t="array" ref="C19">SUM(LARGE(H19:AA19,{1,2,3}))</f>
        <v>190.666</v>
      </c>
      <c r="D19" s="52" t="s">
        <v>171</v>
      </c>
      <c r="E19" s="37" t="s">
        <v>172</v>
      </c>
      <c r="F19" s="40" t="s">
        <v>184</v>
      </c>
      <c r="G19" s="40" t="s">
        <v>191</v>
      </c>
      <c r="H19" s="18">
        <v>62.332999999999998</v>
      </c>
      <c r="I19" s="40">
        <v>58.667000000000002</v>
      </c>
      <c r="N19" s="22"/>
      <c r="O19" s="13">
        <v>68.832999999999998</v>
      </c>
      <c r="P19" s="13">
        <f>178.5/300*100</f>
        <v>59.5</v>
      </c>
      <c r="R19" s="22"/>
      <c r="S19" s="22"/>
      <c r="T19" s="18"/>
    </row>
    <row r="20" spans="1:33" x14ac:dyDescent="0.25">
      <c r="A20" s="58" t="s">
        <v>1277</v>
      </c>
      <c r="B20" s="13" t="e" cm="1">
        <f t="array" ref="B20">SUM(LARGE(H20:AA20,{1,2,3,4}))</f>
        <v>#NUM!</v>
      </c>
      <c r="C20" s="41" cm="1">
        <f t="array" ref="C20">SUM(LARGE(H20:AA20,{1,2,3}))</f>
        <v>189.66666666666666</v>
      </c>
      <c r="D20" s="52" t="s">
        <v>1012</v>
      </c>
      <c r="E20" s="37" t="s">
        <v>395</v>
      </c>
      <c r="F20" s="40" t="s">
        <v>1023</v>
      </c>
      <c r="G20" s="40" t="s">
        <v>971</v>
      </c>
      <c r="H20" s="18"/>
      <c r="I20" s="18"/>
      <c r="M20" s="36"/>
      <c r="N20" s="22">
        <f>193/300*100</f>
        <v>64.333333333333329</v>
      </c>
      <c r="P20" s="13">
        <f>193/300*100</f>
        <v>64.333333333333329</v>
      </c>
      <c r="R20" s="22"/>
      <c r="S20" s="22">
        <v>61</v>
      </c>
      <c r="U20" s="35"/>
      <c r="V20" s="35"/>
    </row>
    <row r="21" spans="1:33" x14ac:dyDescent="0.25">
      <c r="A21" s="58" t="s">
        <v>1277</v>
      </c>
      <c r="B21" s="13" cm="1">
        <f t="array" ref="B21">SUM(LARGE(H21:AA21,{1,2,3,4}))</f>
        <v>246.49700000000001</v>
      </c>
      <c r="C21" s="41" cm="1">
        <f t="array" ref="C21">SUM(LARGE(H21:AA21,{1,2,3}))</f>
        <v>186.167</v>
      </c>
      <c r="D21" s="52" t="s">
        <v>175</v>
      </c>
      <c r="E21" s="37" t="s">
        <v>176</v>
      </c>
      <c r="F21" s="40" t="s">
        <v>186</v>
      </c>
      <c r="G21" s="40" t="s">
        <v>192</v>
      </c>
      <c r="H21" s="18">
        <v>60.667000000000002</v>
      </c>
      <c r="I21" s="40">
        <v>59.667000000000002</v>
      </c>
      <c r="J21" s="18"/>
      <c r="K21" s="18"/>
      <c r="L21" s="13">
        <v>60.33</v>
      </c>
      <c r="M21" s="18"/>
      <c r="N21" s="22">
        <f>174.5/300*100</f>
        <v>58.166666666666664</v>
      </c>
      <c r="O21" s="13">
        <v>63.167000000000002</v>
      </c>
      <c r="P21" s="13">
        <f>166/300*100</f>
        <v>55.333333333333336</v>
      </c>
      <c r="Q21" s="18"/>
      <c r="R21" s="39"/>
      <c r="S21" s="22">
        <v>62.332999999999998</v>
      </c>
      <c r="U21" s="34"/>
      <c r="V21" s="34"/>
    </row>
    <row r="22" spans="1:33" x14ac:dyDescent="0.25">
      <c r="A22" s="58" t="s">
        <v>1277</v>
      </c>
      <c r="B22" s="13" cm="1">
        <f t="array" ref="B22">SUM(LARGE(H22:AA22,{1,2,3,4}))</f>
        <v>243.66666666666666</v>
      </c>
      <c r="C22" s="41" cm="1">
        <f t="array" ref="C22">SUM(LARGE(H22:AA22,{1,2,3}))</f>
        <v>185</v>
      </c>
      <c r="D22" s="52" t="s">
        <v>551</v>
      </c>
      <c r="E22" s="37" t="s">
        <v>552</v>
      </c>
      <c r="F22" s="40" t="s">
        <v>564</v>
      </c>
      <c r="G22" s="40" t="s">
        <v>445</v>
      </c>
      <c r="H22" s="18"/>
      <c r="I22" s="18"/>
      <c r="J22" s="18">
        <v>62</v>
      </c>
      <c r="M22" s="36"/>
      <c r="N22" s="22"/>
      <c r="P22" s="13">
        <f>176/300*100</f>
        <v>58.666666666666664</v>
      </c>
      <c r="R22" s="22">
        <f>183/300*100</f>
        <v>61</v>
      </c>
      <c r="S22" s="22">
        <v>62</v>
      </c>
    </row>
    <row r="23" spans="1:33" x14ac:dyDescent="0.25">
      <c r="A23" s="58" t="s">
        <v>1277</v>
      </c>
      <c r="B23" s="13" t="e" cm="1">
        <f t="array" ref="B23">SUM(LARGE(H23:AA23,{1,2,3,4}))</f>
        <v>#NUM!</v>
      </c>
      <c r="C23" s="41" cm="1">
        <f t="array" ref="C23">SUM(LARGE(H23:AA23,{1,2,3}))</f>
        <v>183.49966666666666</v>
      </c>
      <c r="D23" s="52" t="s">
        <v>1015</v>
      </c>
      <c r="E23" s="37" t="s">
        <v>1016</v>
      </c>
      <c r="F23" s="40" t="s">
        <v>1025</v>
      </c>
      <c r="G23" s="40" t="s">
        <v>123</v>
      </c>
      <c r="H23" s="18"/>
      <c r="I23" s="18"/>
      <c r="M23" s="36"/>
      <c r="N23" s="22">
        <f>182/300*100</f>
        <v>60.666666666666671</v>
      </c>
      <c r="O23" s="13">
        <v>62</v>
      </c>
      <c r="R23" s="22"/>
      <c r="S23" s="22">
        <v>60.832999999999998</v>
      </c>
    </row>
    <row r="24" spans="1:33" x14ac:dyDescent="0.25">
      <c r="A24" s="60" t="s">
        <v>1278</v>
      </c>
      <c r="B24" s="13" t="e" cm="1">
        <f t="array" ref="B24">SUM(LARGE(H24:AA24,{1,2,3,4}))</f>
        <v>#NUM!</v>
      </c>
      <c r="C24" s="41" cm="1">
        <f t="array" ref="C24">SUM(LARGE(H24:AA24,{1,2,3}))</f>
        <v>183.00033333333334</v>
      </c>
      <c r="D24" s="52" t="s">
        <v>898</v>
      </c>
      <c r="E24" s="37" t="s">
        <v>899</v>
      </c>
      <c r="F24" s="40" t="s">
        <v>906</v>
      </c>
      <c r="G24" s="40" t="s">
        <v>883</v>
      </c>
      <c r="H24" s="18"/>
      <c r="I24" s="18"/>
      <c r="J24" s="18"/>
      <c r="M24" s="13">
        <f>177/300*100</f>
        <v>59</v>
      </c>
      <c r="N24" s="22">
        <f>178/300*100</f>
        <v>59.333333333333336</v>
      </c>
      <c r="O24" s="13">
        <v>64.667000000000002</v>
      </c>
      <c r="P24" s="18"/>
      <c r="Q24" s="18"/>
      <c r="R24" s="39"/>
      <c r="S24" s="39"/>
      <c r="T24" s="18"/>
    </row>
    <row r="25" spans="1:33" x14ac:dyDescent="0.25">
      <c r="A25" s="60" t="s">
        <v>1278</v>
      </c>
      <c r="B25" s="13" t="e" cm="1">
        <f t="array" ref="B25">SUM(LARGE(H25:AA25,{1,2,3,4}))</f>
        <v>#NUM!</v>
      </c>
      <c r="C25" s="41" cm="1">
        <f t="array" ref="C25">SUM(LARGE(H25:AA25,{1,2,3}))</f>
        <v>182.83366666666666</v>
      </c>
      <c r="D25" s="52" t="s">
        <v>555</v>
      </c>
      <c r="E25" s="37" t="s">
        <v>556</v>
      </c>
      <c r="F25" s="40" t="s">
        <v>566</v>
      </c>
      <c r="G25" s="40" t="s">
        <v>34</v>
      </c>
      <c r="H25" s="18"/>
      <c r="I25" s="18"/>
      <c r="J25" s="18">
        <v>61.167000000000002</v>
      </c>
      <c r="K25" s="18"/>
      <c r="L25" s="40"/>
      <c r="M25" s="13">
        <f>173/300*100</f>
        <v>57.666666666666664</v>
      </c>
      <c r="N25" s="38"/>
      <c r="R25" s="22">
        <f>192/300*100</f>
        <v>64</v>
      </c>
      <c r="S25" s="22"/>
    </row>
    <row r="26" spans="1:33" x14ac:dyDescent="0.25">
      <c r="A26" s="60" t="s">
        <v>1278</v>
      </c>
      <c r="B26" s="13" t="e" cm="1">
        <f t="array" ref="B26">SUM(LARGE(I26:AA26,{1,2,3,4}))</f>
        <v>#NUM!</v>
      </c>
      <c r="C26" s="41" cm="1">
        <f t="array" ref="C26">SUM(LARGE(H26:AA26,{1,2,3}))</f>
        <v>182</v>
      </c>
      <c r="D26" s="52" t="s">
        <v>308</v>
      </c>
      <c r="E26" s="37" t="s">
        <v>314</v>
      </c>
      <c r="F26" s="40" t="s">
        <v>320</v>
      </c>
      <c r="G26" s="40" t="s">
        <v>34</v>
      </c>
      <c r="H26" s="18"/>
      <c r="I26" s="40">
        <v>62.167000000000002</v>
      </c>
      <c r="K26" s="13">
        <v>60.332999999999998</v>
      </c>
      <c r="M26" s="13">
        <f>178.5/300*100</f>
        <v>59.5</v>
      </c>
      <c r="N26" s="22"/>
      <c r="R26" s="22"/>
      <c r="S26" s="22"/>
      <c r="U26" s="14"/>
      <c r="V26" s="14"/>
    </row>
    <row r="27" spans="1:33" x14ac:dyDescent="0.25">
      <c r="A27" s="60" t="s">
        <v>1278</v>
      </c>
      <c r="B27" s="13"/>
      <c r="C27" s="41" cm="1">
        <f t="array" ref="C27">SUM(LARGE(H27:AA27,{1,2,3}))</f>
        <v>178.67033333333333</v>
      </c>
      <c r="D27" s="52" t="s">
        <v>1197</v>
      </c>
      <c r="E27" s="37" t="s">
        <v>1198</v>
      </c>
      <c r="F27" s="40" t="s">
        <v>1199</v>
      </c>
      <c r="G27" s="40" t="s">
        <v>1200</v>
      </c>
      <c r="H27" s="18"/>
      <c r="I27" s="18"/>
      <c r="M27" s="36"/>
      <c r="N27" s="22"/>
      <c r="P27" s="36"/>
      <c r="Q27" s="13">
        <v>55.67</v>
      </c>
      <c r="R27" s="22">
        <f>188.5/300*100</f>
        <v>62.833333333333329</v>
      </c>
      <c r="S27" s="22">
        <v>60.167000000000002</v>
      </c>
    </row>
    <row r="28" spans="1:33" x14ac:dyDescent="0.25">
      <c r="A28" s="60" t="s">
        <v>1278</v>
      </c>
      <c r="B28" s="13" t="e" cm="1">
        <f t="array" ref="B28">SUM(LARGE(H28:AA28,{1,2,3,4}))</f>
        <v>#NUM!</v>
      </c>
      <c r="C28" s="41" cm="1">
        <f t="array" ref="C28">SUM(LARGE(H28:AA28,{1,2,3}))</f>
        <v>168</v>
      </c>
      <c r="D28" s="52" t="s">
        <v>553</v>
      </c>
      <c r="E28" s="37" t="s">
        <v>554</v>
      </c>
      <c r="F28" s="40" t="s">
        <v>565</v>
      </c>
      <c r="G28" s="40" t="s">
        <v>515</v>
      </c>
      <c r="H28" s="18"/>
      <c r="I28" s="18"/>
      <c r="J28" s="18">
        <v>56.5</v>
      </c>
      <c r="M28" s="13">
        <f>166/300*100</f>
        <v>55.333333333333336</v>
      </c>
      <c r="N28" s="22">
        <f>168.5/300*100</f>
        <v>56.166666666666664</v>
      </c>
      <c r="R28" s="22"/>
      <c r="S28" s="22"/>
    </row>
    <row r="29" spans="1:33" x14ac:dyDescent="0.25">
      <c r="B29" s="22" t="e" cm="1">
        <f t="array" ref="B29">SUM(LARGE(H29:AA29,{1,2,3,4}))</f>
        <v>#NUM!</v>
      </c>
      <c r="C29" s="41" t="e" cm="1">
        <f t="array" ref="C29">SUM(LARGE(H29:AA29,{1,2,3}))</f>
        <v>#NUM!</v>
      </c>
      <c r="D29" s="37" t="s">
        <v>1005</v>
      </c>
      <c r="E29" s="37" t="s">
        <v>1006</v>
      </c>
      <c r="F29" s="37" t="s">
        <v>1020</v>
      </c>
      <c r="G29" s="40" t="s">
        <v>881</v>
      </c>
      <c r="H29" s="18"/>
      <c r="I29" s="18"/>
      <c r="M29" s="36"/>
      <c r="N29" s="13">
        <f>176/300*100</f>
        <v>58.666666666666664</v>
      </c>
      <c r="O29" s="13">
        <v>64.167000000000002</v>
      </c>
      <c r="P29" s="36"/>
      <c r="R29" s="22"/>
      <c r="T29" s="18"/>
      <c r="U29" s="34"/>
      <c r="V29" s="34"/>
    </row>
    <row r="30" spans="1:33" x14ac:dyDescent="0.25">
      <c r="B30" s="22" t="e" cm="1">
        <f t="array" ref="B30">SUM(LARGE(H30:AA30,{1,2,3,4}))</f>
        <v>#NUM!</v>
      </c>
      <c r="C30" s="41" t="e" cm="1">
        <f t="array" ref="C30">SUM(LARGE(H30:AA30,{1,2,3}))</f>
        <v>#NUM!</v>
      </c>
      <c r="D30" s="37" t="s">
        <v>724</v>
      </c>
      <c r="E30" s="37" t="s">
        <v>725</v>
      </c>
      <c r="F30" s="37" t="s">
        <v>731</v>
      </c>
      <c r="G30" s="40" t="s">
        <v>445</v>
      </c>
      <c r="H30" s="18"/>
      <c r="I30" s="39"/>
      <c r="J30" s="18"/>
      <c r="K30" s="13">
        <v>59.332999999999998</v>
      </c>
      <c r="M30" s="13">
        <f>175/300*100</f>
        <v>58.333333333333336</v>
      </c>
      <c r="P30" s="36"/>
      <c r="R30" s="22"/>
      <c r="W30" s="15"/>
    </row>
    <row r="31" spans="1:33" x14ac:dyDescent="0.25">
      <c r="A31" s="25"/>
      <c r="B31" s="22" t="e" cm="1">
        <f t="array" ref="B31">SUM(LARGE(H31:AA31,{1,2,3,4}))</f>
        <v>#NUM!</v>
      </c>
      <c r="C31" s="41" t="e" cm="1">
        <f t="array" ref="C31">SUM(LARGE(H31:AA31,{1,2,3}))</f>
        <v>#NUM!</v>
      </c>
      <c r="D31" s="37" t="s">
        <v>904</v>
      </c>
      <c r="E31" s="37" t="s">
        <v>905</v>
      </c>
      <c r="F31" s="37" t="s">
        <v>909</v>
      </c>
      <c r="G31" s="40" t="s">
        <v>444</v>
      </c>
      <c r="H31" s="18"/>
      <c r="I31" s="39"/>
      <c r="J31" s="18"/>
      <c r="M31" s="13">
        <f>153/300*100</f>
        <v>51</v>
      </c>
      <c r="N31" s="36"/>
      <c r="P31" s="36"/>
      <c r="Q31" s="36"/>
      <c r="R31" s="36"/>
      <c r="S31" s="36"/>
      <c r="W31" s="15"/>
      <c r="X31" s="16"/>
      <c r="Y31" s="16"/>
      <c r="Z31" s="12"/>
      <c r="AA31" s="6"/>
      <c r="AB31" s="6"/>
      <c r="AC31" s="6"/>
      <c r="AD31" s="6"/>
      <c r="AE31" s="6"/>
      <c r="AF31" s="10"/>
      <c r="AG31" s="10"/>
    </row>
    <row r="32" spans="1:33" x14ac:dyDescent="0.25">
      <c r="A32" s="25"/>
      <c r="B32" s="22" t="e" cm="1">
        <f t="array" ref="B32">SUM(LARGE(H32:AA32,{1,2,3,4}))</f>
        <v>#NUM!</v>
      </c>
      <c r="C32" s="41" t="e" cm="1">
        <f t="array" ref="C32">SUM(LARGE(H32:AA32,{1,2,3}))</f>
        <v>#NUM!</v>
      </c>
      <c r="D32" s="37" t="s">
        <v>1007</v>
      </c>
      <c r="E32" s="37" t="s">
        <v>1008</v>
      </c>
      <c r="F32" s="37" t="s">
        <v>1021</v>
      </c>
      <c r="G32" s="40" t="s">
        <v>193</v>
      </c>
      <c r="H32" s="18"/>
      <c r="I32" s="39"/>
      <c r="M32" s="36"/>
      <c r="N32" s="13">
        <f>174.5/300*100</f>
        <v>58.166666666666664</v>
      </c>
    </row>
    <row r="33" spans="1:31" x14ac:dyDescent="0.25">
      <c r="A33" s="26"/>
      <c r="B33" s="22" t="e" cm="1">
        <f t="array" ref="B33">SUM(LARGE(I33:AA33,{1,2,3,4}))</f>
        <v>#NUM!</v>
      </c>
      <c r="C33" s="41" t="e" cm="1">
        <f t="array" ref="C33">SUM(LARGE(I33:AA33,{1,2,3}))</f>
        <v>#NUM!</v>
      </c>
      <c r="D33" s="37" t="s">
        <v>310</v>
      </c>
      <c r="E33" s="37" t="s">
        <v>316</v>
      </c>
      <c r="F33" s="37" t="s">
        <v>322</v>
      </c>
      <c r="G33" s="40"/>
      <c r="H33" s="18"/>
      <c r="I33" s="37">
        <v>59.667000000000002</v>
      </c>
      <c r="L33" s="18"/>
      <c r="M33" s="18"/>
      <c r="N33" s="36"/>
      <c r="P33" s="18"/>
      <c r="Q33" s="18"/>
      <c r="S33" s="18"/>
      <c r="U33" s="22"/>
      <c r="V33" s="22"/>
    </row>
    <row r="34" spans="1:31" x14ac:dyDescent="0.25">
      <c r="A34" s="21"/>
      <c r="B34" s="22"/>
      <c r="C34" s="41" t="e" cm="1">
        <f t="array" ref="C34">SUM(LARGE(I34:AA34,{1,2,3}))</f>
        <v>#NUM!</v>
      </c>
      <c r="D34" s="37" t="s">
        <v>1220</v>
      </c>
      <c r="E34" s="37" t="s">
        <v>1221</v>
      </c>
      <c r="F34" s="40" t="s">
        <v>1223</v>
      </c>
      <c r="G34" s="40" t="s">
        <v>516</v>
      </c>
      <c r="H34" s="39"/>
      <c r="I34" s="18"/>
      <c r="J34" s="18"/>
      <c r="N34" s="36"/>
      <c r="R34" s="13">
        <f>195.5/300*100</f>
        <v>65.166666666666657</v>
      </c>
      <c r="S34" s="18"/>
      <c r="V34" s="22"/>
    </row>
    <row r="35" spans="1:31" x14ac:dyDescent="0.25">
      <c r="A35" s="24"/>
      <c r="B35" s="22" t="e" cm="1">
        <f t="array" ref="B35">SUM(LARGE(H35:AA35,{1,2,3,4}))</f>
        <v>#NUM!</v>
      </c>
      <c r="C35" s="41" t="e" cm="1">
        <f t="array" ref="C35">SUM(LARGE(I35:AA35,{1,2,3}))</f>
        <v>#NUM!</v>
      </c>
      <c r="D35" s="37" t="s">
        <v>809</v>
      </c>
      <c r="E35" s="37" t="s">
        <v>810</v>
      </c>
      <c r="F35" s="40" t="s">
        <v>811</v>
      </c>
      <c r="G35" s="40" t="s">
        <v>813</v>
      </c>
      <c r="H35" s="39"/>
      <c r="I35" s="18"/>
      <c r="J35" s="18"/>
      <c r="K35" s="18"/>
      <c r="L35" s="13">
        <v>65.17</v>
      </c>
      <c r="T35" s="18"/>
      <c r="V35" s="22"/>
    </row>
    <row r="36" spans="1:31" x14ac:dyDescent="0.25">
      <c r="B36" s="22" t="e" cm="1">
        <f t="array" ref="B36">SUM(LARGE(H36:AA36,{1,2,3,4}))</f>
        <v>#NUM!</v>
      </c>
      <c r="C36" s="41" t="e" cm="1">
        <f t="array" ref="C36">SUM(LARGE(I36:AA36,{1,2,3}))</f>
        <v>#NUM!</v>
      </c>
      <c r="D36" s="37" t="s">
        <v>560</v>
      </c>
      <c r="E36" s="37" t="s">
        <v>561</v>
      </c>
      <c r="F36" s="40" t="s">
        <v>569</v>
      </c>
      <c r="G36" s="40" t="s">
        <v>160</v>
      </c>
      <c r="H36" s="39"/>
      <c r="I36" s="18"/>
      <c r="J36" s="18">
        <v>56.5</v>
      </c>
      <c r="N36" s="54"/>
      <c r="T36" s="14"/>
    </row>
    <row r="37" spans="1:31" x14ac:dyDescent="0.25">
      <c r="B37" s="22" t="e" cm="1">
        <f t="array" ref="B37">SUM(LARGE(H37:AA37,{1,2,3,4}))</f>
        <v>#NUM!</v>
      </c>
      <c r="C37" s="41" t="e" cm="1">
        <f t="array" ref="C37">SUM(LARGE(I37:AA37,{1,2,3}))</f>
        <v>#NUM!</v>
      </c>
      <c r="D37" s="37" t="s">
        <v>718</v>
      </c>
      <c r="E37" s="37" t="s">
        <v>719</v>
      </c>
      <c r="F37" s="40" t="s">
        <v>728</v>
      </c>
      <c r="G37" s="40" t="s">
        <v>34</v>
      </c>
      <c r="H37" s="39"/>
      <c r="I37" s="18"/>
      <c r="J37" s="18"/>
      <c r="K37" s="13">
        <v>61.332999999999998</v>
      </c>
      <c r="M37" s="36"/>
      <c r="N37" s="36"/>
      <c r="P37" s="22"/>
      <c r="R37" s="22"/>
    </row>
    <row r="38" spans="1:31" x14ac:dyDescent="0.25">
      <c r="B38" s="22" t="e" cm="1">
        <f t="array" ref="B38">SUM(LARGE(H38:AA38,{1,2,3,4}))</f>
        <v>#NUM!</v>
      </c>
      <c r="C38" s="41" t="e" cm="1">
        <f t="array" ref="C38">SUM(LARGE(I38:AA38,{1,2,3}))</f>
        <v>#NUM!</v>
      </c>
      <c r="D38" s="37" t="s">
        <v>1017</v>
      </c>
      <c r="E38" s="40" t="s">
        <v>1018</v>
      </c>
      <c r="F38" s="40" t="s">
        <v>1026</v>
      </c>
      <c r="G38" s="40" t="s">
        <v>50</v>
      </c>
      <c r="H38" s="18"/>
      <c r="I38" s="18"/>
      <c r="M38" s="38"/>
      <c r="N38" s="13">
        <f>181.5/300*100</f>
        <v>60.5</v>
      </c>
      <c r="Q38" s="13">
        <v>55.33</v>
      </c>
      <c r="S38" s="22"/>
      <c r="U38" s="35"/>
      <c r="V38" s="35"/>
    </row>
    <row r="39" spans="1:31" x14ac:dyDescent="0.25">
      <c r="A39" s="5"/>
      <c r="B39" s="22" t="e" cm="1">
        <f t="array" ref="B39">SUM(LARGE(H39:AA39,{1,2,3,4}))</f>
        <v>#NUM!</v>
      </c>
      <c r="C39" s="41" t="e" cm="1">
        <f t="array" ref="C39">SUM(LARGE(I39:AA39,{1,2,3}))</f>
        <v>#NUM!</v>
      </c>
      <c r="D39" s="37" t="s">
        <v>179</v>
      </c>
      <c r="E39" s="40" t="s">
        <v>180</v>
      </c>
      <c r="F39" s="40" t="s">
        <v>188</v>
      </c>
      <c r="G39" s="40" t="s">
        <v>194</v>
      </c>
      <c r="H39" s="18">
        <v>57.667000000000002</v>
      </c>
      <c r="I39" s="40"/>
      <c r="M39" s="38"/>
      <c r="U39" s="14"/>
      <c r="V39" s="14"/>
    </row>
    <row r="40" spans="1:31" x14ac:dyDescent="0.25">
      <c r="A40" s="5"/>
      <c r="B40" s="22"/>
      <c r="C40" s="41" t="e" cm="1">
        <f t="array" ref="C40">SUM(LARGE(I40:AA40,{1,2,3}))</f>
        <v>#NUM!</v>
      </c>
      <c r="D40" s="37" t="s">
        <v>1195</v>
      </c>
      <c r="E40" s="40" t="s">
        <v>823</v>
      </c>
      <c r="F40" s="40" t="s">
        <v>1196</v>
      </c>
      <c r="G40" s="40" t="s">
        <v>782</v>
      </c>
      <c r="H40" s="18"/>
      <c r="I40" s="18"/>
      <c r="M40" s="38"/>
      <c r="P40" s="36"/>
      <c r="Q40" s="13">
        <v>57.33</v>
      </c>
      <c r="U40" s="35"/>
      <c r="V40" s="35"/>
    </row>
    <row r="41" spans="1:31" x14ac:dyDescent="0.25">
      <c r="A41" s="5"/>
      <c r="B41" s="22"/>
      <c r="C41" s="41" t="e" cm="1">
        <f t="array" ref="C41">SUM(LARGE(I41:AA41,{1,2,3}))</f>
        <v>#NUM!</v>
      </c>
      <c r="D41" s="37" t="s">
        <v>708</v>
      </c>
      <c r="E41" s="40" t="s">
        <v>1222</v>
      </c>
      <c r="F41" s="40" t="s">
        <v>715</v>
      </c>
      <c r="G41" s="40" t="s">
        <v>34</v>
      </c>
      <c r="H41" s="18"/>
      <c r="I41" s="18"/>
      <c r="J41" s="18"/>
      <c r="M41" s="22"/>
      <c r="N41" s="36"/>
      <c r="R41" s="13">
        <f>181.5/300*100</f>
        <v>60.5</v>
      </c>
      <c r="S41" s="18"/>
      <c r="T41" s="18"/>
      <c r="U41" s="34"/>
      <c r="V41" s="34"/>
    </row>
    <row r="42" spans="1:31" x14ac:dyDescent="0.25">
      <c r="A42" s="5"/>
      <c r="B42" s="22" t="e" cm="1">
        <f t="array" ref="B42">SUM(LARGE(I42:AA42,{1,2,3,4}))</f>
        <v>#NUM!</v>
      </c>
      <c r="C42" s="41" t="e" cm="1">
        <f t="array" ref="C42">SUM(LARGE(I42:AA42,{1,2,3}))</f>
        <v>#NUM!</v>
      </c>
      <c r="D42" s="37" t="s">
        <v>309</v>
      </c>
      <c r="E42" s="40" t="s">
        <v>315</v>
      </c>
      <c r="F42" s="40" t="s">
        <v>321</v>
      </c>
      <c r="G42" s="40"/>
      <c r="H42" s="18"/>
      <c r="I42" s="40">
        <v>60.667000000000002</v>
      </c>
      <c r="M42" s="22"/>
      <c r="N42" s="36"/>
      <c r="T42" s="18"/>
      <c r="W42" s="13"/>
      <c r="X42" s="16"/>
      <c r="Y42" s="16"/>
      <c r="Z42" s="12"/>
      <c r="AA42" s="6"/>
      <c r="AB42" s="6"/>
      <c r="AC42" s="6"/>
      <c r="AD42" s="6"/>
      <c r="AE42" s="6"/>
    </row>
    <row r="43" spans="1:31" x14ac:dyDescent="0.25">
      <c r="A43" s="25"/>
      <c r="B43" s="22" t="e" cm="1">
        <f t="array" ref="B43">SUM(LARGE(H43:AA43,{1,2,3,4}))</f>
        <v>#NUM!</v>
      </c>
      <c r="C43" s="41" t="e" cm="1">
        <f t="array" ref="C43">SUM(LARGE(I43:AA43,{1,2,3}))</f>
        <v>#NUM!</v>
      </c>
      <c r="D43" s="37" t="s">
        <v>1009</v>
      </c>
      <c r="E43" s="40" t="s">
        <v>576</v>
      </c>
      <c r="F43" s="40" t="s">
        <v>1022</v>
      </c>
      <c r="G43" s="40" t="s">
        <v>481</v>
      </c>
      <c r="H43" s="18"/>
      <c r="I43" s="18"/>
      <c r="M43" s="38"/>
      <c r="N43" s="13">
        <f>190.5/300*100</f>
        <v>63.5</v>
      </c>
      <c r="O43" s="13">
        <v>57.167000000000002</v>
      </c>
    </row>
    <row r="44" spans="1:31" x14ac:dyDescent="0.25">
      <c r="B44" s="22" t="e" cm="1">
        <f t="array" ref="B44">SUM(LARGE(H44:AA44,{1,2,3,4}))</f>
        <v>#NUM!</v>
      </c>
      <c r="C44" s="41" t="e" cm="1">
        <f t="array" ref="C44">SUM(LARGE(I44:AA44,{1,2,3}))</f>
        <v>#NUM!</v>
      </c>
      <c r="D44" s="37" t="s">
        <v>805</v>
      </c>
      <c r="E44" s="40" t="s">
        <v>806</v>
      </c>
      <c r="F44" s="40" t="s">
        <v>807</v>
      </c>
      <c r="G44" s="40" t="s">
        <v>778</v>
      </c>
      <c r="H44" s="18"/>
      <c r="I44" s="18"/>
      <c r="J44" s="18"/>
      <c r="K44" s="18"/>
      <c r="L44" s="13">
        <v>70.33</v>
      </c>
      <c r="M44" s="22"/>
    </row>
    <row r="45" spans="1:31" x14ac:dyDescent="0.25">
      <c r="B45" s="22" t="e" cm="1">
        <f t="array" ref="B45">SUM(LARGE(H45:AA45,{1,2,3,4}))</f>
        <v>#NUM!</v>
      </c>
      <c r="C45" s="41" t="e" cm="1">
        <f t="array" ref="C45">SUM(LARGE(I45:AA45,{1,2,3}))</f>
        <v>#NUM!</v>
      </c>
      <c r="D45" s="37" t="s">
        <v>720</v>
      </c>
      <c r="E45" s="40" t="s">
        <v>721</v>
      </c>
      <c r="F45" s="40" t="s">
        <v>729</v>
      </c>
      <c r="G45" s="40" t="s">
        <v>674</v>
      </c>
      <c r="H45" s="18"/>
      <c r="I45" s="18"/>
      <c r="J45" s="18"/>
      <c r="K45" s="13">
        <v>63.5</v>
      </c>
      <c r="M45" s="38"/>
      <c r="N45" s="36"/>
      <c r="U45" s="34"/>
      <c r="V45" s="34"/>
      <c r="W45" s="13"/>
    </row>
    <row r="46" spans="1:31" x14ac:dyDescent="0.25">
      <c r="A46" s="5"/>
      <c r="B46" s="22" t="e" cm="1">
        <f t="array" ref="B46">SUM(LARGE(H46:AA46,{1,2,3,4}))</f>
        <v>#NUM!</v>
      </c>
      <c r="C46" s="41" t="e" cm="1">
        <f t="array" ref="C46">SUM(LARGE(I46:AA46,{1,2,3}))</f>
        <v>#NUM!</v>
      </c>
      <c r="D46" s="37" t="s">
        <v>169</v>
      </c>
      <c r="E46" s="40" t="s">
        <v>170</v>
      </c>
      <c r="F46" s="40" t="s">
        <v>183</v>
      </c>
      <c r="G46" s="40" t="s">
        <v>190</v>
      </c>
      <c r="H46" s="18">
        <v>67.832999999999998</v>
      </c>
      <c r="I46" s="18"/>
      <c r="J46" s="18"/>
      <c r="K46" s="18"/>
      <c r="L46" s="18"/>
      <c r="M46" s="38"/>
      <c r="N46" s="18"/>
      <c r="P46" s="36"/>
      <c r="R46" s="18"/>
      <c r="S46" s="18"/>
    </row>
    <row r="47" spans="1:31" x14ac:dyDescent="0.25">
      <c r="A47" s="25"/>
      <c r="B47" s="22" t="e" cm="1">
        <f t="array" ref="B47">SUM(LARGE(H47:AA47,{1,2,3,4}))</f>
        <v>#NUM!</v>
      </c>
      <c r="C47" s="41" t="e" cm="1">
        <f t="array" ref="C47">SUM(LARGE(I47:AA47,{1,2,3}))</f>
        <v>#NUM!</v>
      </c>
      <c r="D47" s="37" t="s">
        <v>557</v>
      </c>
      <c r="E47" s="40" t="s">
        <v>558</v>
      </c>
      <c r="F47" s="40" t="s">
        <v>567</v>
      </c>
      <c r="G47" s="40" t="s">
        <v>442</v>
      </c>
      <c r="H47" s="18"/>
      <c r="I47" s="18"/>
      <c r="J47" s="18">
        <v>59.667000000000002</v>
      </c>
      <c r="K47" s="18"/>
      <c r="L47" s="18"/>
      <c r="M47" s="22">
        <f>217/300*100</f>
        <v>72.333333333333343</v>
      </c>
      <c r="N47" s="36"/>
      <c r="P47" s="18"/>
      <c r="Q47" s="18"/>
      <c r="R47" s="18"/>
      <c r="S47" s="18"/>
    </row>
    <row r="48" spans="1:31" x14ac:dyDescent="0.25">
      <c r="B48" s="22" t="e" cm="1">
        <f t="array" ref="B48">SUM(LARGE(H48:AA48,{1,2,3,4}))</f>
        <v>#NUM!</v>
      </c>
      <c r="C48" s="41" t="e" cm="1">
        <f t="array" ref="C48">SUM(LARGE(H48:AA48,{1,2,3}))</f>
        <v>#NUM!</v>
      </c>
      <c r="D48" s="37" t="s">
        <v>900</v>
      </c>
      <c r="E48" s="40" t="s">
        <v>901</v>
      </c>
      <c r="F48" s="40" t="s">
        <v>907</v>
      </c>
      <c r="G48" s="40" t="s">
        <v>883</v>
      </c>
      <c r="H48" s="18"/>
      <c r="I48" s="18"/>
      <c r="J48" s="18"/>
      <c r="M48" s="22">
        <f>175.5/300*100</f>
        <v>58.5</v>
      </c>
    </row>
    <row r="49" spans="1:19" x14ac:dyDescent="0.25">
      <c r="A49" s="25"/>
      <c r="B49" s="22" t="e" cm="1">
        <f t="array" ref="B49">SUM(LARGE(H49:AA49,{1,2,3,4}))</f>
        <v>#NUM!</v>
      </c>
      <c r="C49" s="41" t="e" cm="1">
        <f t="array" ref="C49">SUM(LARGE(H49:AA49,{1,2,3}))</f>
        <v>#NUM!</v>
      </c>
      <c r="D49" s="37" t="s">
        <v>1013</v>
      </c>
      <c r="E49" s="40" t="s">
        <v>1014</v>
      </c>
      <c r="F49" s="40" t="s">
        <v>1024</v>
      </c>
      <c r="G49" s="40" t="s">
        <v>1028</v>
      </c>
      <c r="H49" s="18"/>
      <c r="I49" s="18"/>
      <c r="M49" s="38"/>
      <c r="N49" s="13">
        <f>187/300*100</f>
        <v>62.333333333333329</v>
      </c>
      <c r="P49" s="36"/>
      <c r="Q49" s="22"/>
      <c r="S49" s="22">
        <v>59</v>
      </c>
    </row>
  </sheetData>
  <sortState xmlns:xlrd2="http://schemas.microsoft.com/office/spreadsheetml/2017/richdata2" ref="A2:AP28">
    <sortCondition descending="1" ref="C2:C28"/>
    <sortCondition ref="E2:E28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1344F-9D5D-46F8-BE82-EBD4A2A49D49}">
  <dimension ref="A1:AP44"/>
  <sheetViews>
    <sheetView workbookViewId="0">
      <selection activeCell="C2" sqref="C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750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32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8" t="s">
        <v>1277</v>
      </c>
      <c r="B2" s="22" cm="1">
        <f t="array" ref="B2">SUM(LARGE(H2:AA2,{1,2,3,4}))</f>
        <v>272.28614285714286</v>
      </c>
      <c r="C2" s="41" cm="1">
        <f t="array" ref="C2">SUM(LARGE(H2:AA2,{1,2}))</f>
        <v>141.71414285714286</v>
      </c>
      <c r="D2" t="s">
        <v>169</v>
      </c>
      <c r="E2" t="s">
        <v>170</v>
      </c>
      <c r="F2" t="s">
        <v>183</v>
      </c>
      <c r="G2" t="s">
        <v>190</v>
      </c>
      <c r="M2" s="22"/>
      <c r="N2" s="36">
        <v>63.286000000000001</v>
      </c>
      <c r="O2" s="47">
        <v>67.286000000000001</v>
      </c>
      <c r="P2" s="13">
        <f>248/350*100</f>
        <v>70.857142857142847</v>
      </c>
      <c r="S2" s="13">
        <v>70.856999999999999</v>
      </c>
      <c r="T2" s="18"/>
      <c r="U2" s="43"/>
      <c r="V2" s="43"/>
    </row>
    <row r="3" spans="1:42" x14ac:dyDescent="0.25">
      <c r="A3" s="58" t="s">
        <v>1277</v>
      </c>
      <c r="B3" s="22" t="e" cm="1">
        <f t="array" ref="B3">SUM(LARGE(H3:AA3,{1,2,3,4}))</f>
        <v>#NUM!</v>
      </c>
      <c r="C3" s="41" cm="1">
        <f t="array" ref="C3">SUM(LARGE(H3:AA3,{1,2}))</f>
        <v>138.571</v>
      </c>
      <c r="D3" t="s">
        <v>340</v>
      </c>
      <c r="E3" t="s">
        <v>326</v>
      </c>
      <c r="F3" t="s">
        <v>356</v>
      </c>
      <c r="G3" t="s">
        <v>50</v>
      </c>
      <c r="H3" s="18"/>
      <c r="I3" s="40">
        <v>67.570999999999998</v>
      </c>
      <c r="J3" s="18"/>
      <c r="K3" s="18">
        <v>66.856999999999999</v>
      </c>
      <c r="L3" s="18"/>
      <c r="M3" s="38"/>
      <c r="N3" s="18"/>
      <c r="O3" s="53"/>
      <c r="P3" s="13">
        <f>248.5/350*100</f>
        <v>71</v>
      </c>
      <c r="R3" s="18"/>
      <c r="S3" s="18"/>
    </row>
    <row r="4" spans="1:42" x14ac:dyDescent="0.25">
      <c r="A4" s="58" t="s">
        <v>1277</v>
      </c>
      <c r="B4" s="22" t="e" cm="1">
        <f t="array" ref="B4">SUM(LARGE(H4:AA4,{1,2,3,4}))</f>
        <v>#NUM!</v>
      </c>
      <c r="C4" s="41" cm="1">
        <f t="array" ref="C4">SUM(LARGE(H4:AA4,{1,2}))</f>
        <v>137.143</v>
      </c>
      <c r="D4" t="s">
        <v>557</v>
      </c>
      <c r="E4" t="s">
        <v>558</v>
      </c>
      <c r="F4" t="s">
        <v>567</v>
      </c>
      <c r="G4" t="s">
        <v>442</v>
      </c>
      <c r="H4" s="36"/>
      <c r="M4" s="22"/>
      <c r="N4" s="36">
        <v>69.429000000000002</v>
      </c>
      <c r="O4" s="47">
        <v>65.286000000000001</v>
      </c>
      <c r="R4" s="13">
        <v>67.713999999999999</v>
      </c>
    </row>
    <row r="5" spans="1:42" x14ac:dyDescent="0.25">
      <c r="A5" s="58" t="s">
        <v>1277</v>
      </c>
      <c r="B5" s="22" cm="1">
        <f t="array" ref="B5">SUM(LARGE(H5:AA5,{1,2,3,4}))</f>
        <v>271.14285714285711</v>
      </c>
      <c r="C5" s="41" cm="1">
        <f t="array" ref="C5">SUM(LARGE(H5:AA5,{1,2}))</f>
        <v>136.85685714285714</v>
      </c>
      <c r="D5" t="s">
        <v>339</v>
      </c>
      <c r="E5" t="s">
        <v>325</v>
      </c>
      <c r="F5" t="s">
        <v>355</v>
      </c>
      <c r="G5" t="s">
        <v>883</v>
      </c>
      <c r="H5" s="18"/>
      <c r="I5" s="40">
        <v>67.713999999999999</v>
      </c>
      <c r="L5" s="18"/>
      <c r="M5" s="38"/>
      <c r="N5" s="36">
        <v>65.286000000000001</v>
      </c>
      <c r="O5" s="36">
        <v>67.286000000000001</v>
      </c>
      <c r="P5" s="13">
        <f>242/350*100</f>
        <v>69.142857142857139</v>
      </c>
      <c r="Q5" s="18"/>
      <c r="S5" s="13">
        <v>67</v>
      </c>
      <c r="U5" s="35"/>
      <c r="V5" s="35"/>
    </row>
    <row r="6" spans="1:42" x14ac:dyDescent="0.25">
      <c r="A6" s="58" t="s">
        <v>1277</v>
      </c>
      <c r="B6" s="22" t="e" cm="1">
        <f t="array" ref="B6">SUM(LARGE(H6:AA6,{1,2,3,4}))</f>
        <v>#NUM!</v>
      </c>
      <c r="C6" s="41" cm="1">
        <f t="array" ref="C6">SUM(LARGE(H6:AA6,{1,2}))</f>
        <v>135.857</v>
      </c>
      <c r="D6" t="s">
        <v>1034</v>
      </c>
      <c r="E6" t="s">
        <v>1035</v>
      </c>
      <c r="F6" t="s">
        <v>1045</v>
      </c>
      <c r="G6" t="s">
        <v>446</v>
      </c>
      <c r="H6" s="36"/>
      <c r="M6" s="22"/>
      <c r="N6" s="36">
        <v>65.286000000000001</v>
      </c>
      <c r="R6" s="13">
        <v>70.570999999999998</v>
      </c>
    </row>
    <row r="7" spans="1:42" x14ac:dyDescent="0.25">
      <c r="A7" s="58" t="s">
        <v>1277</v>
      </c>
      <c r="B7" s="22" cm="1">
        <f t="array" ref="B7">SUM(LARGE(H7:AA7,{1,2,3,4}))</f>
        <v>262.14228571428572</v>
      </c>
      <c r="C7" s="41" cm="1">
        <f t="array" ref="C7">SUM(LARGE(H7:AA7,{1,2}))</f>
        <v>135.28528571428572</v>
      </c>
      <c r="D7" t="s">
        <v>342</v>
      </c>
      <c r="E7" t="s">
        <v>328</v>
      </c>
      <c r="F7" t="s">
        <v>358</v>
      </c>
      <c r="G7" t="s">
        <v>120</v>
      </c>
      <c r="H7" s="18"/>
      <c r="I7" s="40">
        <v>65.570999999999998</v>
      </c>
      <c r="J7" s="18"/>
      <c r="K7" s="18"/>
      <c r="M7" s="39"/>
      <c r="N7" s="36">
        <v>64.286000000000001</v>
      </c>
      <c r="O7" s="36"/>
      <c r="P7" s="13">
        <f>244/350*100</f>
        <v>69.714285714285722</v>
      </c>
      <c r="Q7" s="18"/>
      <c r="R7" s="18"/>
      <c r="S7" s="18">
        <v>62.570999999999998</v>
      </c>
    </row>
    <row r="8" spans="1:42" x14ac:dyDescent="0.25">
      <c r="A8" s="58" t="s">
        <v>1277</v>
      </c>
      <c r="B8" s="22" cm="1">
        <f t="array" ref="B8">SUM(LARGE(H8:AA8,{1,2,3,4}))</f>
        <v>264.00071428571425</v>
      </c>
      <c r="C8" s="41" cm="1">
        <f t="array" ref="C8">SUM(LARGE(H8:AA8,{1,2}))</f>
        <v>134.71471428571428</v>
      </c>
      <c r="D8" t="s">
        <v>343</v>
      </c>
      <c r="E8" t="s">
        <v>329</v>
      </c>
      <c r="F8" t="s">
        <v>359</v>
      </c>
      <c r="G8" t="s">
        <v>190</v>
      </c>
      <c r="H8" s="18"/>
      <c r="I8" s="40">
        <v>65.429000000000002</v>
      </c>
      <c r="J8" s="18"/>
      <c r="K8" s="18"/>
      <c r="M8" s="39"/>
      <c r="N8" s="36">
        <v>60.570999999999998</v>
      </c>
      <c r="O8" s="36">
        <v>63.856999999999999</v>
      </c>
      <c r="P8" s="13">
        <f>242.5/350*100</f>
        <v>69.285714285714278</v>
      </c>
      <c r="Q8" s="18"/>
      <c r="R8" s="18"/>
      <c r="S8" s="13">
        <v>65.429000000000002</v>
      </c>
    </row>
    <row r="9" spans="1:42" x14ac:dyDescent="0.25">
      <c r="A9" s="58" t="s">
        <v>1277</v>
      </c>
      <c r="B9" s="22" t="e" cm="1">
        <f t="array" ref="B9">SUM(LARGE(H9:AA9,{1,2,3,4}))</f>
        <v>#NUM!</v>
      </c>
      <c r="C9" s="41" cm="1">
        <f t="array" ref="C9">SUM(LARGE(H9:AA9,{1,2}))</f>
        <v>133.285</v>
      </c>
      <c r="D9" t="s">
        <v>579</v>
      </c>
      <c r="E9" t="s">
        <v>485</v>
      </c>
      <c r="F9" t="s">
        <v>584</v>
      </c>
      <c r="G9" t="s">
        <v>513</v>
      </c>
      <c r="H9" s="18"/>
      <c r="I9" s="40"/>
      <c r="J9" s="13">
        <v>66.570999999999998</v>
      </c>
      <c r="K9" s="18">
        <v>66.713999999999999</v>
      </c>
      <c r="M9" s="22"/>
    </row>
    <row r="10" spans="1:42" x14ac:dyDescent="0.25">
      <c r="A10" s="58" t="s">
        <v>1277</v>
      </c>
      <c r="B10" s="22" t="e" cm="1">
        <f t="array" ref="B10">SUM(LARGE(H10:AA10,{1,2,3,4}))</f>
        <v>#NUM!</v>
      </c>
      <c r="C10" s="41" cm="1">
        <f t="array" ref="C10">SUM(LARGE(H10:AA10,{1,2}))</f>
        <v>132.857</v>
      </c>
      <c r="D10" t="s">
        <v>338</v>
      </c>
      <c r="E10" t="s">
        <v>324</v>
      </c>
      <c r="F10" t="s">
        <v>354</v>
      </c>
      <c r="G10"/>
      <c r="H10" s="18"/>
      <c r="I10" s="40">
        <v>70.143000000000001</v>
      </c>
      <c r="M10" s="22"/>
      <c r="N10" s="36"/>
      <c r="O10" s="36"/>
      <c r="R10" s="13">
        <v>62.713999999999999</v>
      </c>
      <c r="T10" s="18"/>
      <c r="U10" s="34"/>
      <c r="V10" s="34"/>
    </row>
    <row r="11" spans="1:42" x14ac:dyDescent="0.25">
      <c r="A11" s="58" t="s">
        <v>1277</v>
      </c>
      <c r="B11" s="22" t="e" cm="1">
        <f t="array" ref="B11">SUM(LARGE(H11:AA11,{1,2,3,4}))</f>
        <v>#NUM!</v>
      </c>
      <c r="C11" s="41" cm="1">
        <f t="array" ref="C11">SUM(LARGE(H11:AA11,{1,2}))</f>
        <v>132.143</v>
      </c>
      <c r="D11" t="s">
        <v>916</v>
      </c>
      <c r="E11" t="s">
        <v>576</v>
      </c>
      <c r="F11" t="s">
        <v>919</v>
      </c>
      <c r="G11" t="s">
        <v>481</v>
      </c>
      <c r="H11" s="18"/>
      <c r="I11" s="40"/>
      <c r="J11" s="18"/>
      <c r="K11" s="18"/>
      <c r="M11" s="38">
        <v>67.286000000000001</v>
      </c>
      <c r="N11" s="36">
        <v>64.856999999999999</v>
      </c>
      <c r="O11" s="36">
        <v>61.856999999999999</v>
      </c>
      <c r="T11" s="18"/>
    </row>
    <row r="12" spans="1:42" x14ac:dyDescent="0.25">
      <c r="A12" s="58" t="s">
        <v>1277</v>
      </c>
      <c r="B12" s="22" t="e" cm="1">
        <f t="array" ref="B12">SUM(LARGE(H12:AA12,{1,2,3,4}))</f>
        <v>#NUM!</v>
      </c>
      <c r="C12" s="41" cm="1">
        <f t="array" ref="C12">SUM(LARGE(H12:AA12,{1,2}))</f>
        <v>131.857</v>
      </c>
      <c r="D12" t="s">
        <v>344</v>
      </c>
      <c r="E12" t="s">
        <v>241</v>
      </c>
      <c r="F12" t="s">
        <v>360</v>
      </c>
      <c r="G12"/>
      <c r="H12" s="18"/>
      <c r="I12" s="40">
        <v>64</v>
      </c>
      <c r="M12" s="22"/>
      <c r="N12" s="36"/>
      <c r="O12" s="36"/>
      <c r="S12" s="13">
        <v>67.856999999999999</v>
      </c>
      <c r="U12" s="34"/>
      <c r="V12" s="34"/>
    </row>
    <row r="13" spans="1:42" x14ac:dyDescent="0.25">
      <c r="A13" s="58" t="s">
        <v>1277</v>
      </c>
      <c r="B13" s="22" cm="1">
        <f t="array" ref="B13">SUM(LARGE(H13:AA13,{1,2,3,4}))</f>
        <v>256.85699999999997</v>
      </c>
      <c r="C13" s="41" cm="1">
        <f t="array" ref="C13">SUM(LARGE(H13:AA13,{1,2}))</f>
        <v>131.714</v>
      </c>
      <c r="D13" t="s">
        <v>341</v>
      </c>
      <c r="E13" t="s">
        <v>327</v>
      </c>
      <c r="F13" t="s">
        <v>357</v>
      </c>
      <c r="G13" t="s">
        <v>481</v>
      </c>
      <c r="H13" s="18"/>
      <c r="I13" s="40">
        <v>65.856999999999999</v>
      </c>
      <c r="J13" s="13">
        <v>62.856999999999999</v>
      </c>
      <c r="M13" s="38">
        <v>59</v>
      </c>
      <c r="N13" s="36">
        <v>62.286000000000001</v>
      </c>
      <c r="O13" s="36">
        <v>60.713999999999999</v>
      </c>
      <c r="S13" s="18">
        <v>65.856999999999999</v>
      </c>
      <c r="T13" s="18"/>
      <c r="U13" s="34"/>
      <c r="V13" s="34"/>
    </row>
    <row r="14" spans="1:42" x14ac:dyDescent="0.25">
      <c r="A14" s="58" t="s">
        <v>1277</v>
      </c>
      <c r="B14" s="22" t="e" cm="1">
        <f t="array" ref="B14">SUM(LARGE(H14:AA14,{1,2,3,4}))</f>
        <v>#NUM!</v>
      </c>
      <c r="C14" s="41" cm="1">
        <f t="array" ref="C14">SUM(LARGE(H14:AA14,{1,2}))</f>
        <v>129.429</v>
      </c>
      <c r="D14" t="s">
        <v>912</v>
      </c>
      <c r="E14" t="s">
        <v>913</v>
      </c>
      <c r="F14" t="s">
        <v>181</v>
      </c>
      <c r="G14" t="s">
        <v>192</v>
      </c>
      <c r="H14" s="18"/>
      <c r="I14" s="40"/>
      <c r="J14" s="18"/>
      <c r="K14" s="18"/>
      <c r="M14" s="38">
        <v>65.286000000000001</v>
      </c>
      <c r="N14" s="36">
        <v>64.143000000000001</v>
      </c>
      <c r="S14" s="22"/>
      <c r="U14" s="34"/>
      <c r="V14" s="34"/>
      <c r="X14" s="16"/>
      <c r="Y14" s="16"/>
      <c r="Z14" s="12"/>
      <c r="AA14" s="6"/>
      <c r="AB14" s="6"/>
      <c r="AC14" s="6"/>
      <c r="AD14" s="6"/>
      <c r="AE14" s="6"/>
      <c r="AF14" s="10"/>
      <c r="AG14" s="10"/>
    </row>
    <row r="15" spans="1:42" x14ac:dyDescent="0.25">
      <c r="A15" s="58" t="s">
        <v>1277</v>
      </c>
      <c r="B15" s="22" cm="1">
        <f t="array" ref="B15">SUM(LARGE(H15:AA15,{1,2,3,4}))</f>
        <v>255</v>
      </c>
      <c r="C15" s="41" cm="1">
        <f t="array" ref="C15">SUM(LARGE(H15:AA15,{1,2}))</f>
        <v>129.429</v>
      </c>
      <c r="D15" t="s">
        <v>1033</v>
      </c>
      <c r="E15" t="s">
        <v>1011</v>
      </c>
      <c r="F15" t="s">
        <v>1044</v>
      </c>
      <c r="G15" t="s">
        <v>120</v>
      </c>
      <c r="M15" s="22"/>
      <c r="N15" s="36">
        <v>62.570999999999998</v>
      </c>
      <c r="O15" s="36">
        <v>64.429000000000002</v>
      </c>
      <c r="P15" s="13">
        <f>227.5/350*100</f>
        <v>65</v>
      </c>
      <c r="R15" s="22"/>
      <c r="S15" s="18">
        <v>63</v>
      </c>
      <c r="U15" s="35"/>
      <c r="V15" s="35"/>
    </row>
    <row r="16" spans="1:42" x14ac:dyDescent="0.25">
      <c r="A16" s="58" t="s">
        <v>1277</v>
      </c>
      <c r="B16" s="22" cm="1">
        <f t="array" ref="B16">SUM(LARGE(H16:AA16,{1,2,3,4}))</f>
        <v>244.714</v>
      </c>
      <c r="C16" s="41" cm="1">
        <f t="array" ref="C16">SUM(LARGE(H16:AA16,{1,2}))</f>
        <v>128.714</v>
      </c>
      <c r="D16" t="s">
        <v>353</v>
      </c>
      <c r="E16" t="s">
        <v>337</v>
      </c>
      <c r="F16" t="s">
        <v>368</v>
      </c>
      <c r="G16" t="s">
        <v>190</v>
      </c>
      <c r="H16" s="18"/>
      <c r="I16" s="40">
        <v>56.570999999999998</v>
      </c>
      <c r="M16" s="38"/>
      <c r="N16" s="36">
        <v>59.429000000000002</v>
      </c>
      <c r="O16" s="36"/>
      <c r="P16" s="13">
        <f>234.5/350*100</f>
        <v>67</v>
      </c>
      <c r="S16" s="13">
        <v>61.713999999999999</v>
      </c>
    </row>
    <row r="17" spans="1:33" x14ac:dyDescent="0.25">
      <c r="A17" s="58" t="s">
        <v>1277</v>
      </c>
      <c r="B17" s="22" t="e" cm="1">
        <f t="array" ref="B17">SUM(LARGE(H17:AA17,{1,2,3,4}))</f>
        <v>#NUM!</v>
      </c>
      <c r="C17" s="41" cm="1">
        <f t="array" ref="C17">SUM(LARGE(H17:AA17,{1,2}))</f>
        <v>128.143</v>
      </c>
      <c r="D17" t="s">
        <v>575</v>
      </c>
      <c r="E17" t="s">
        <v>576</v>
      </c>
      <c r="F17" t="s">
        <v>582</v>
      </c>
      <c r="G17" t="s">
        <v>481</v>
      </c>
      <c r="H17" s="18"/>
      <c r="I17" s="40"/>
      <c r="J17" s="13">
        <v>64.143000000000001</v>
      </c>
      <c r="M17" s="38"/>
      <c r="N17" s="36">
        <v>59.286000000000001</v>
      </c>
      <c r="O17" s="36">
        <v>64</v>
      </c>
    </row>
    <row r="18" spans="1:33" x14ac:dyDescent="0.25">
      <c r="A18" s="58" t="s">
        <v>1277</v>
      </c>
      <c r="B18" s="22" cm="1">
        <f t="array" ref="B18">SUM(LARGE(H18:AA18,{1,2,3,4}))</f>
        <v>251.71471428571428</v>
      </c>
      <c r="C18" s="41" cm="1">
        <f t="array" ref="C18">SUM(LARGE(H18:AA18,{1,2}))</f>
        <v>127.71471428571428</v>
      </c>
      <c r="D18" t="s">
        <v>347</v>
      </c>
      <c r="E18" t="s">
        <v>331</v>
      </c>
      <c r="F18" t="s">
        <v>363</v>
      </c>
      <c r="G18" t="s">
        <v>1125</v>
      </c>
      <c r="H18" s="18"/>
      <c r="I18" s="40">
        <v>61.856999999999999</v>
      </c>
      <c r="M18" s="22"/>
      <c r="N18" s="36">
        <v>62.143000000000001</v>
      </c>
      <c r="O18" s="36">
        <v>62.429000000000002</v>
      </c>
      <c r="P18" s="13">
        <f>228.5/350*100</f>
        <v>65.285714285714278</v>
      </c>
      <c r="S18" s="13">
        <v>59.856999999999999</v>
      </c>
    </row>
    <row r="19" spans="1:33" x14ac:dyDescent="0.25">
      <c r="A19" s="58" t="s">
        <v>1277</v>
      </c>
      <c r="B19" s="22" t="e" cm="1">
        <f t="array" ref="B19">SUM(LARGE(H19:AA19,{1,2,3,4}))</f>
        <v>#NUM!</v>
      </c>
      <c r="C19" s="41" cm="1">
        <f t="array" ref="C19">SUM(LARGE(H19:AA19,{1,2}))</f>
        <v>126.14271428571429</v>
      </c>
      <c r="D19" t="s">
        <v>1031</v>
      </c>
      <c r="E19" t="s">
        <v>1032</v>
      </c>
      <c r="F19" t="s">
        <v>1043</v>
      </c>
      <c r="G19" t="s">
        <v>1049</v>
      </c>
      <c r="M19" s="38"/>
      <c r="N19" s="36">
        <v>61.856999999999999</v>
      </c>
      <c r="O19" s="36">
        <v>60.713999999999999</v>
      </c>
      <c r="P19" s="13">
        <f>225/350*100</f>
        <v>64.285714285714292</v>
      </c>
    </row>
    <row r="20" spans="1:33" x14ac:dyDescent="0.25">
      <c r="A20" s="58" t="s">
        <v>1277</v>
      </c>
      <c r="B20" s="22" cm="1">
        <f t="array" ref="B20">SUM(LARGE(H20:AA20,{1,2,3,4}))</f>
        <v>246.429</v>
      </c>
      <c r="C20" s="41" cm="1">
        <f t="array" ref="C20">SUM(LARGE(H20:AA20,{1,2}))</f>
        <v>125.143</v>
      </c>
      <c r="D20" t="s">
        <v>345</v>
      </c>
      <c r="E20" t="s">
        <v>330</v>
      </c>
      <c r="F20" t="s">
        <v>361</v>
      </c>
      <c r="G20" t="s">
        <v>1126</v>
      </c>
      <c r="H20" s="18"/>
      <c r="I20" s="40">
        <v>63.143000000000001</v>
      </c>
      <c r="M20" s="38"/>
      <c r="O20" s="36">
        <v>59.429000000000002</v>
      </c>
      <c r="P20" s="13">
        <f>217/350*100</f>
        <v>62</v>
      </c>
      <c r="S20" s="18">
        <v>61.856999999999999</v>
      </c>
    </row>
    <row r="21" spans="1:33" x14ac:dyDescent="0.25">
      <c r="A21" s="58" t="s">
        <v>1277</v>
      </c>
      <c r="B21" s="22" cm="1">
        <f t="array" ref="B21">SUM(LARGE(H21:AA21,{1,2,3,4}))</f>
        <v>240.714</v>
      </c>
      <c r="C21" s="41" cm="1">
        <f t="array" ref="C21">SUM(LARGE(H21:AA21,{1,2}))</f>
        <v>125</v>
      </c>
      <c r="D21" s="52" t="s">
        <v>1040</v>
      </c>
      <c r="E21" t="s">
        <v>1041</v>
      </c>
      <c r="F21" t="s">
        <v>1048</v>
      </c>
      <c r="G21" t="s">
        <v>192</v>
      </c>
      <c r="H21" s="48"/>
      <c r="N21" s="38">
        <v>58.143000000000001</v>
      </c>
      <c r="O21" s="36">
        <v>57.570999999999998</v>
      </c>
      <c r="P21" s="13">
        <f>220.5/350*100</f>
        <v>63</v>
      </c>
      <c r="S21" s="13">
        <v>62</v>
      </c>
      <c r="W21" s="15"/>
      <c r="X21" s="16"/>
      <c r="Y21" s="16"/>
      <c r="Z21" s="12"/>
      <c r="AA21" s="6"/>
      <c r="AB21" s="6"/>
      <c r="AC21" s="6"/>
      <c r="AD21" s="6"/>
      <c r="AE21" s="11"/>
      <c r="AF21" s="3"/>
      <c r="AG21" s="3"/>
    </row>
    <row r="22" spans="1:33" x14ac:dyDescent="0.25">
      <c r="A22" s="60" t="s">
        <v>1278</v>
      </c>
      <c r="B22" s="22"/>
      <c r="C22" s="41" cm="1">
        <f t="array" ref="C22">SUM(LARGE(H22:AA22,{1,2}))</f>
        <v>124.428</v>
      </c>
      <c r="D22" s="52" t="s">
        <v>805</v>
      </c>
      <c r="E22" t="s">
        <v>1226</v>
      </c>
      <c r="F22" t="s">
        <v>807</v>
      </c>
      <c r="G22" t="s">
        <v>190</v>
      </c>
      <c r="H22" s="48"/>
      <c r="N22" s="38"/>
      <c r="O22" s="36"/>
      <c r="R22" s="13">
        <v>59.856999999999999</v>
      </c>
      <c r="S22" s="18">
        <v>64.570999999999998</v>
      </c>
    </row>
    <row r="23" spans="1:33" x14ac:dyDescent="0.25">
      <c r="A23" s="58" t="s">
        <v>1277</v>
      </c>
      <c r="B23" s="22" cm="1">
        <f t="array" ref="B23">SUM(LARGE(H23:AA23,{1,2,3,4}))</f>
        <v>244.285</v>
      </c>
      <c r="C23" s="41" cm="1">
        <f t="array" ref="C23">SUM(LARGE(H23:AA23,{1,2}))</f>
        <v>124</v>
      </c>
      <c r="D23" s="52" t="s">
        <v>572</v>
      </c>
      <c r="E23" t="s">
        <v>554</v>
      </c>
      <c r="F23" t="s">
        <v>580</v>
      </c>
      <c r="G23" t="s">
        <v>515</v>
      </c>
      <c r="H23" s="53"/>
      <c r="I23" s="40"/>
      <c r="J23" s="13">
        <v>61.713999999999999</v>
      </c>
      <c r="K23" s="18">
        <v>62.286000000000001</v>
      </c>
      <c r="L23" s="18"/>
      <c r="M23" s="36">
        <v>60.713999999999999</v>
      </c>
      <c r="N23" s="38">
        <v>59.143000000000001</v>
      </c>
      <c r="O23" s="36">
        <v>57.856999999999999</v>
      </c>
      <c r="P23" s="18"/>
      <c r="Q23" s="18"/>
      <c r="R23" s="13">
        <v>59.570999999999998</v>
      </c>
      <c r="S23" s="18"/>
      <c r="U23" s="35"/>
      <c r="V23" s="35"/>
    </row>
    <row r="24" spans="1:33" x14ac:dyDescent="0.25">
      <c r="A24" s="60" t="s">
        <v>1278</v>
      </c>
      <c r="B24" s="22" t="e" cm="1">
        <f t="array" ref="B24">SUM(LARGE(H24:AA24,{1,2,3,4}))</f>
        <v>#NUM!</v>
      </c>
      <c r="C24" s="41" cm="1">
        <f t="array" ref="C24">SUM(LARGE(H24:AA24,{1,2}))</f>
        <v>123.57157142857143</v>
      </c>
      <c r="D24" s="52" t="s">
        <v>1036</v>
      </c>
      <c r="E24" t="s">
        <v>1037</v>
      </c>
      <c r="F24" t="s">
        <v>1046</v>
      </c>
      <c r="G24" t="s">
        <v>190</v>
      </c>
      <c r="H24" s="48"/>
      <c r="N24" s="38">
        <v>59.143000000000001</v>
      </c>
      <c r="P24" s="13">
        <f>225.5/350*100</f>
        <v>64.428571428571431</v>
      </c>
      <c r="S24" s="13">
        <v>58</v>
      </c>
      <c r="T24" s="18"/>
    </row>
    <row r="25" spans="1:33" x14ac:dyDescent="0.25">
      <c r="A25" s="58" t="s">
        <v>1277</v>
      </c>
      <c r="B25" s="22" cm="1">
        <f t="array" ref="B25">SUM(LARGE(H25:AA25,{1,2,3,4}))</f>
        <v>239.57185714285714</v>
      </c>
      <c r="C25" s="41" cm="1">
        <f t="array" ref="C25">SUM(LARGE(H25:AA25,{1,2}))</f>
        <v>123.28585714285714</v>
      </c>
      <c r="D25" s="52" t="s">
        <v>352</v>
      </c>
      <c r="E25" t="s">
        <v>336</v>
      </c>
      <c r="F25" t="s">
        <v>367</v>
      </c>
      <c r="G25" t="s">
        <v>162</v>
      </c>
      <c r="H25" s="53"/>
      <c r="I25" s="40">
        <v>57.570999999999998</v>
      </c>
      <c r="L25" s="18"/>
      <c r="M25" s="18"/>
      <c r="N25" s="38">
        <v>58.286000000000001</v>
      </c>
      <c r="O25" s="36">
        <v>58</v>
      </c>
      <c r="P25" s="13">
        <f>221/350*100</f>
        <v>63.142857142857146</v>
      </c>
      <c r="Q25" s="18"/>
      <c r="S25" s="13">
        <v>60.143000000000001</v>
      </c>
      <c r="W25" s="13"/>
    </row>
    <row r="26" spans="1:33" x14ac:dyDescent="0.25">
      <c r="A26" s="60" t="s">
        <v>1278</v>
      </c>
      <c r="B26" s="22" cm="1">
        <f t="array" ref="B26">SUM(LARGE(H26:AA26,{1,2,3,4}))</f>
        <v>239.57085714285714</v>
      </c>
      <c r="C26" s="41" cm="1">
        <f t="array" ref="C26">SUM(LARGE(H26:AA26,{1,2}))</f>
        <v>122.85685714285714</v>
      </c>
      <c r="D26" s="52" t="s">
        <v>914</v>
      </c>
      <c r="E26" t="s">
        <v>915</v>
      </c>
      <c r="F26" t="s">
        <v>918</v>
      </c>
      <c r="G26" t="s">
        <v>445</v>
      </c>
      <c r="H26" s="53"/>
      <c r="I26" s="40"/>
      <c r="J26" s="18"/>
      <c r="K26" s="18"/>
      <c r="M26" s="36">
        <v>58.713999999999999</v>
      </c>
      <c r="N26" s="22"/>
      <c r="O26" s="36">
        <v>58</v>
      </c>
      <c r="P26" s="13">
        <f>221/350*100</f>
        <v>63.142857142857146</v>
      </c>
      <c r="R26" s="13">
        <v>59.713999999999999</v>
      </c>
    </row>
    <row r="27" spans="1:33" x14ac:dyDescent="0.25">
      <c r="A27" s="60" t="s">
        <v>1278</v>
      </c>
      <c r="B27" s="22" t="e" cm="1">
        <f t="array" ref="B27">SUM(LARGE(H27:AA27,{1,2,3,4}))</f>
        <v>#NUM!</v>
      </c>
      <c r="C27" s="41" cm="1">
        <f t="array" ref="C27">SUM(LARGE(H27:AA27,{1,2}))</f>
        <v>122.714</v>
      </c>
      <c r="D27" s="52" t="s">
        <v>346</v>
      </c>
      <c r="E27" t="s">
        <v>247</v>
      </c>
      <c r="F27" t="s">
        <v>362</v>
      </c>
      <c r="G27" t="s">
        <v>482</v>
      </c>
      <c r="H27" s="53"/>
      <c r="I27" s="40">
        <v>63</v>
      </c>
      <c r="J27" s="13">
        <v>56.713999999999999</v>
      </c>
      <c r="M27" s="36">
        <v>59.713999999999999</v>
      </c>
      <c r="N27" s="22"/>
      <c r="X27" s="16"/>
      <c r="Y27" s="16"/>
      <c r="Z27" s="12"/>
      <c r="AA27" s="6"/>
      <c r="AB27" s="6"/>
      <c r="AC27" s="6"/>
      <c r="AD27" s="6"/>
      <c r="AE27" s="6"/>
      <c r="AF27" s="10"/>
      <c r="AG27" s="10"/>
    </row>
    <row r="28" spans="1:33" x14ac:dyDescent="0.25">
      <c r="A28" s="58" t="s">
        <v>1277</v>
      </c>
      <c r="B28" s="22" t="e" cm="1">
        <f t="array" ref="B28">SUM(LARGE(H28:AA28,{1,2,3,4}))</f>
        <v>#NUM!</v>
      </c>
      <c r="C28" s="41" cm="1">
        <f t="array" ref="C28">SUM(LARGE(H28:AA28,{1,2}))</f>
        <v>122</v>
      </c>
      <c r="D28" s="52" t="s">
        <v>735</v>
      </c>
      <c r="E28" t="s">
        <v>736</v>
      </c>
      <c r="F28" t="s">
        <v>738</v>
      </c>
      <c r="G28" t="s">
        <v>739</v>
      </c>
      <c r="H28" s="53"/>
      <c r="I28" s="40"/>
      <c r="J28" s="18"/>
      <c r="K28" s="18">
        <v>61.570999999999998</v>
      </c>
      <c r="M28" s="36">
        <v>58.286000000000001</v>
      </c>
      <c r="N28" s="38"/>
      <c r="O28" s="36"/>
      <c r="R28" s="13">
        <v>60.429000000000002</v>
      </c>
    </row>
    <row r="29" spans="1:33" x14ac:dyDescent="0.25">
      <c r="A29" s="60" t="s">
        <v>1278</v>
      </c>
      <c r="B29" s="22" t="e" cm="1">
        <f t="array" ref="B29">SUM(LARGE(H29:AA29,{1,2,3,4}))</f>
        <v>#NUM!</v>
      </c>
      <c r="C29" s="41" cm="1">
        <f t="array" ref="C29">SUM(LARGE(H29:AA29,{1,2}))</f>
        <v>121.715</v>
      </c>
      <c r="D29" s="52" t="s">
        <v>573</v>
      </c>
      <c r="E29" t="s">
        <v>574</v>
      </c>
      <c r="F29" t="s">
        <v>581</v>
      </c>
      <c r="G29" t="s">
        <v>443</v>
      </c>
      <c r="H29" s="53"/>
      <c r="I29" s="40"/>
      <c r="J29" s="13">
        <v>62.429000000000002</v>
      </c>
      <c r="M29" s="36">
        <v>59.286000000000001</v>
      </c>
      <c r="N29" s="22"/>
      <c r="U29" s="35"/>
      <c r="V29" s="35"/>
    </row>
    <row r="30" spans="1:33" x14ac:dyDescent="0.25">
      <c r="A30" s="60" t="s">
        <v>1278</v>
      </c>
      <c r="B30" s="22" t="e" cm="1">
        <f t="array" ref="B30">SUM(LARGE(H30:AA30,{1,2,3,4}))</f>
        <v>#NUM!</v>
      </c>
      <c r="C30" s="41" cm="1">
        <f t="array" ref="C30">SUM(LARGE(H30:AA30,{1,2}))</f>
        <v>121.71428571428571</v>
      </c>
      <c r="D30" s="52" t="s">
        <v>1038</v>
      </c>
      <c r="E30" t="s">
        <v>1039</v>
      </c>
      <c r="F30" t="s">
        <v>1047</v>
      </c>
      <c r="G30" t="s">
        <v>1050</v>
      </c>
      <c r="H30" s="47"/>
      <c r="N30" s="38">
        <v>55</v>
      </c>
      <c r="P30" s="13">
        <f>233.5/350*100</f>
        <v>66.714285714285708</v>
      </c>
      <c r="W30" s="13"/>
    </row>
    <row r="31" spans="1:33" x14ac:dyDescent="0.25">
      <c r="A31" s="60" t="s">
        <v>1278</v>
      </c>
      <c r="B31" s="22" t="e" cm="1">
        <f t="array" ref="B31">SUM(LARGE(H31:AA31,{1,2,3,4}))</f>
        <v>#NUM!</v>
      </c>
      <c r="C31" s="41" cm="1">
        <f t="array" ref="C31">SUM(LARGE(H31:AA31,{1,2}))</f>
        <v>119.143</v>
      </c>
      <c r="D31" s="52" t="s">
        <v>350</v>
      </c>
      <c r="E31" t="s">
        <v>334</v>
      </c>
      <c r="F31" t="s">
        <v>218</v>
      </c>
      <c r="G31" t="s">
        <v>42</v>
      </c>
      <c r="H31" s="53"/>
      <c r="I31" s="40">
        <v>59.713999999999999</v>
      </c>
      <c r="M31" s="36"/>
      <c r="N31" s="38">
        <v>59.429000000000002</v>
      </c>
      <c r="S31" s="13">
        <v>59.143000000000001</v>
      </c>
    </row>
    <row r="32" spans="1:33" x14ac:dyDescent="0.25">
      <c r="A32" s="60" t="s">
        <v>1278</v>
      </c>
      <c r="B32" s="13" t="e" cm="1">
        <f t="array" ref="B32">SUM(LARGE(H32:AA32,{1,2,3,4}))</f>
        <v>#NUM!</v>
      </c>
      <c r="C32" s="13" cm="1">
        <f t="array" ref="C32">SUM(LARGE(H32:AA32,{1,2}))</f>
        <v>117.42885714285714</v>
      </c>
      <c r="D32" s="52" t="s">
        <v>910</v>
      </c>
      <c r="E32" t="s">
        <v>911</v>
      </c>
      <c r="F32" t="s">
        <v>917</v>
      </c>
      <c r="G32" t="s">
        <v>549</v>
      </c>
      <c r="H32" s="53"/>
      <c r="I32" s="40"/>
      <c r="J32" s="18"/>
      <c r="K32" s="18"/>
      <c r="M32" s="36">
        <v>59.286000000000001</v>
      </c>
      <c r="N32" s="22"/>
      <c r="P32" s="13">
        <f>203.5/350*100</f>
        <v>58.142857142857139</v>
      </c>
      <c r="U32" s="35"/>
      <c r="V32" s="35"/>
    </row>
    <row r="33" spans="1:40" x14ac:dyDescent="0.25">
      <c r="A33" s="60" t="s">
        <v>1278</v>
      </c>
      <c r="B33" s="13" cm="1">
        <f t="array" ref="B33">SUM(LARGE(H33:AA33,{1,2,3,4}))</f>
        <v>226.857</v>
      </c>
      <c r="C33" s="13" cm="1">
        <f t="array" ref="C33">SUM(LARGE(H33:AA33,{1,2}))</f>
        <v>115.857</v>
      </c>
      <c r="D33" s="52" t="s">
        <v>577</v>
      </c>
      <c r="E33" t="s">
        <v>578</v>
      </c>
      <c r="F33" t="s">
        <v>583</v>
      </c>
      <c r="G33" t="s">
        <v>481</v>
      </c>
      <c r="H33" s="53"/>
      <c r="I33" s="40"/>
      <c r="J33" s="13">
        <v>56.286000000000001</v>
      </c>
      <c r="M33" s="36"/>
      <c r="N33" s="38">
        <v>57.856999999999999</v>
      </c>
      <c r="O33" s="36"/>
      <c r="P33" s="13">
        <f>203/350*100</f>
        <v>57.999999999999993</v>
      </c>
      <c r="S33" s="18">
        <v>54.713999999999999</v>
      </c>
      <c r="W33" s="15"/>
      <c r="X33" s="16"/>
      <c r="Y33" s="16"/>
      <c r="Z33" s="12"/>
      <c r="AA33" s="6"/>
      <c r="AB33" s="6"/>
      <c r="AC33" s="6"/>
      <c r="AD33" s="6"/>
      <c r="AE33" s="6"/>
      <c r="AF33" s="10"/>
      <c r="AG33" s="10"/>
    </row>
    <row r="34" spans="1:40" x14ac:dyDescent="0.25">
      <c r="A34" s="60" t="s">
        <v>1278</v>
      </c>
      <c r="B34" s="13" t="e" cm="1">
        <f t="array" ref="B34">SUM(LARGE(H34:AA34,{1,2,3,4}))</f>
        <v>#NUM!</v>
      </c>
      <c r="C34" s="13" cm="1">
        <f t="array" ref="C34">SUM(LARGE(H34:AA34,{1,2}))</f>
        <v>115.143</v>
      </c>
      <c r="D34" s="52" t="s">
        <v>1101</v>
      </c>
      <c r="E34" t="s">
        <v>1102</v>
      </c>
      <c r="F34" t="s">
        <v>1103</v>
      </c>
      <c r="G34" t="s">
        <v>1123</v>
      </c>
      <c r="H34" s="53"/>
      <c r="I34" s="40"/>
      <c r="M34" s="36"/>
      <c r="N34" s="22"/>
      <c r="O34" s="36">
        <v>58.856999999999999</v>
      </c>
      <c r="S34" s="13">
        <v>56.286000000000001</v>
      </c>
      <c r="T34" s="18"/>
    </row>
    <row r="35" spans="1:40" x14ac:dyDescent="0.25">
      <c r="A35" s="5"/>
      <c r="B35" s="22" t="e" cm="1">
        <f t="array" ref="B35">SUM(LARGE(H35:AA35,{1,2,3,4}))</f>
        <v>#NUM!</v>
      </c>
      <c r="C35" s="41" t="e" cm="1">
        <f t="array" ref="C35">SUM(LARGE(H35:AA35,{1,2}))</f>
        <v>#NUM!</v>
      </c>
      <c r="D35" s="37" t="s">
        <v>349</v>
      </c>
      <c r="E35" s="37" t="s">
        <v>333</v>
      </c>
      <c r="F35" s="37" t="s">
        <v>365</v>
      </c>
      <c r="G35" s="40"/>
      <c r="H35" s="18"/>
      <c r="I35" s="37">
        <v>59.856999999999999</v>
      </c>
      <c r="J35" s="18"/>
      <c r="L35" s="18"/>
      <c r="M35" s="36"/>
      <c r="N35" s="18"/>
      <c r="O35" s="18"/>
      <c r="P35" s="36"/>
      <c r="Q35" s="18"/>
      <c r="R35" s="39"/>
      <c r="S35" s="18"/>
      <c r="W35" s="13"/>
    </row>
    <row r="36" spans="1:40" x14ac:dyDescent="0.25">
      <c r="A36" s="5"/>
      <c r="B36" s="22" t="e" cm="1">
        <f t="array" ref="B36">SUM(LARGE(H36:AA36,{1,2,3,4}))</f>
        <v>#NUM!</v>
      </c>
      <c r="C36" s="41" t="e" cm="1">
        <f t="array" ref="C36">SUM(LARGE(H36:AA36,{1,2}))</f>
        <v>#NUM!</v>
      </c>
      <c r="D36" s="37" t="s">
        <v>348</v>
      </c>
      <c r="E36" s="37" t="s">
        <v>332</v>
      </c>
      <c r="F36" s="37" t="s">
        <v>364</v>
      </c>
      <c r="G36" s="40"/>
      <c r="H36" s="18"/>
      <c r="I36" s="37">
        <v>60.429000000000002</v>
      </c>
      <c r="K36" s="18"/>
      <c r="L36" s="18"/>
      <c r="M36" s="18"/>
      <c r="N36" s="18"/>
      <c r="O36" s="18"/>
      <c r="P36" s="18"/>
      <c r="Q36" s="18"/>
      <c r="R36" s="22"/>
      <c r="S36" s="18"/>
      <c r="T36" s="36"/>
      <c r="U36" s="35"/>
      <c r="V36" s="35"/>
    </row>
    <row r="37" spans="1:40" x14ac:dyDescent="0.25">
      <c r="B37" s="22" t="e" cm="1">
        <f t="array" ref="B37">SUM(LARGE(H37:AA37,{1,2,3,4}))</f>
        <v>#NUM!</v>
      </c>
      <c r="C37" s="41" t="e" cm="1">
        <f t="array" ref="C37">SUM(LARGE(H37:AA37,{1,2}))</f>
        <v>#NUM!</v>
      </c>
      <c r="D37" s="37" t="s">
        <v>1099</v>
      </c>
      <c r="E37" s="37" t="s">
        <v>810</v>
      </c>
      <c r="F37" s="37" t="s">
        <v>1100</v>
      </c>
      <c r="G37"/>
      <c r="H37" s="18"/>
      <c r="I37" s="37"/>
      <c r="M37" s="36"/>
      <c r="O37" s="36">
        <v>61.286000000000001</v>
      </c>
      <c r="T37" s="18"/>
      <c r="U37" s="34"/>
      <c r="V37" s="34"/>
    </row>
    <row r="38" spans="1:40" x14ac:dyDescent="0.25">
      <c r="B38" s="22" t="e" cm="1">
        <f t="array" ref="B38">SUM(LARGE(H38:AA38,{1,2,3,4}))</f>
        <v>#NUM!</v>
      </c>
      <c r="C38" s="41" t="e" cm="1">
        <f t="array" ref="C38">SUM(LARGE(H38:AA38,{1,2}))</f>
        <v>#NUM!</v>
      </c>
      <c r="D38" s="37" t="s">
        <v>1104</v>
      </c>
      <c r="E38" s="37" t="s">
        <v>1105</v>
      </c>
      <c r="F38" s="37" t="s">
        <v>1106</v>
      </c>
      <c r="G38" t="s">
        <v>1124</v>
      </c>
      <c r="H38" s="18"/>
      <c r="I38" s="37"/>
      <c r="J38" s="18"/>
      <c r="K38" s="18"/>
      <c r="M38" s="36"/>
      <c r="N38" s="36"/>
      <c r="O38" s="36">
        <v>57.570999999999998</v>
      </c>
      <c r="P38" s="36"/>
    </row>
    <row r="39" spans="1:40" x14ac:dyDescent="0.25">
      <c r="A39" s="24"/>
      <c r="B39" s="22"/>
      <c r="C39" s="41" t="e" cm="1">
        <f t="array" ref="C39">SUM(LARGE(H39:AA39,{1,2}))</f>
        <v>#NUM!</v>
      </c>
      <c r="D39" s="37" t="s">
        <v>1225</v>
      </c>
      <c r="E39" s="37" t="s">
        <v>74</v>
      </c>
      <c r="F39" s="37" t="s">
        <v>33</v>
      </c>
      <c r="G39" t="s">
        <v>34</v>
      </c>
      <c r="I39" s="22"/>
      <c r="N39" s="36"/>
      <c r="O39" s="36"/>
      <c r="R39" s="22">
        <v>51</v>
      </c>
    </row>
    <row r="40" spans="1:40" x14ac:dyDescent="0.25">
      <c r="A40" s="26"/>
      <c r="B40" s="22" t="e" cm="1">
        <f t="array" ref="B40">SUM(LARGE(H40:AA40,{1,2,3,4}))</f>
        <v>#NUM!</v>
      </c>
      <c r="C40" s="41" t="e" cm="1">
        <f t="array" ref="C40">SUM(LARGE(H40:AA40,{1,2}))</f>
        <v>#NUM!</v>
      </c>
      <c r="D40" s="37" t="s">
        <v>351</v>
      </c>
      <c r="E40" s="37" t="s">
        <v>335</v>
      </c>
      <c r="F40" s="37" t="s">
        <v>366</v>
      </c>
      <c r="G40"/>
      <c r="H40" s="18"/>
      <c r="I40" s="37">
        <v>59.286000000000001</v>
      </c>
      <c r="N40" s="36"/>
      <c r="O40" s="36"/>
      <c r="T40" s="18"/>
      <c r="U40" s="43"/>
      <c r="V40" s="43"/>
    </row>
    <row r="41" spans="1:40" x14ac:dyDescent="0.25">
      <c r="A41" s="25"/>
      <c r="B41" s="22" t="e" cm="1">
        <f t="array" ref="B41">SUM(LARGE(H41:AA41,{1,2,3,4}))</f>
        <v>#NUM!</v>
      </c>
      <c r="C41" s="41" t="e" cm="1">
        <f t="array" ref="C41">SUM(LARGE(H41:AA41,{1,2}))</f>
        <v>#NUM!</v>
      </c>
      <c r="D41" t="s">
        <v>733</v>
      </c>
      <c r="E41" t="s">
        <v>734</v>
      </c>
      <c r="F41" t="s">
        <v>737</v>
      </c>
      <c r="G41" t="s">
        <v>549</v>
      </c>
      <c r="H41" s="39"/>
      <c r="I41" s="49"/>
      <c r="J41" s="18"/>
      <c r="K41" s="18">
        <v>64.856999999999999</v>
      </c>
      <c r="L41" s="18"/>
      <c r="M41" s="18"/>
      <c r="N41" s="36"/>
      <c r="O41" s="47"/>
      <c r="P41" s="18"/>
      <c r="Q41" s="18"/>
      <c r="R41" s="18"/>
      <c r="S41" s="18"/>
    </row>
    <row r="42" spans="1:40" x14ac:dyDescent="0.25">
      <c r="A42" s="5"/>
      <c r="B42" s="22"/>
      <c r="C42" s="41" t="e" cm="1">
        <f t="array" ref="C42">SUM(LARGE(H42:AA42,{1,2}))</f>
        <v>#NUM!</v>
      </c>
      <c r="D42" t="s">
        <v>1271</v>
      </c>
      <c r="E42" t="s">
        <v>1272</v>
      </c>
      <c r="F42" t="s">
        <v>1273</v>
      </c>
      <c r="G42" t="s">
        <v>189</v>
      </c>
      <c r="H42" s="37"/>
      <c r="I42" s="57"/>
      <c r="J42" s="49"/>
      <c r="N42" s="36"/>
      <c r="P42" s="36"/>
      <c r="Q42" s="22"/>
      <c r="S42" s="13">
        <v>58.429000000000002</v>
      </c>
    </row>
    <row r="43" spans="1:40" s="26" customFormat="1" x14ac:dyDescent="0.25">
      <c r="A43" s="21"/>
      <c r="B43" s="22" t="e" cm="1">
        <f t="array" ref="B43">SUM(LARGE(H43:AA43,{1,2,3,4}))</f>
        <v>#NUM!</v>
      </c>
      <c r="C43" s="41" t="e" cm="1">
        <f t="array" ref="C43">SUM(LARGE(H43:AA43,{1,2}))</f>
        <v>#NUM!</v>
      </c>
      <c r="D43" t="s">
        <v>1029</v>
      </c>
      <c r="E43" t="s">
        <v>1030</v>
      </c>
      <c r="F43" t="s">
        <v>1042</v>
      </c>
      <c r="G43" t="s">
        <v>481</v>
      </c>
      <c r="H43" s="38"/>
      <c r="I43" s="22"/>
      <c r="J43" s="22"/>
      <c r="K43" s="22"/>
      <c r="L43" s="50"/>
      <c r="M43" s="22"/>
      <c r="N43" s="36">
        <v>59.429000000000002</v>
      </c>
      <c r="O43" s="22"/>
      <c r="P43" s="22"/>
      <c r="Q43" s="22"/>
      <c r="R43" s="51"/>
      <c r="S43" s="22"/>
      <c r="T43" s="22"/>
      <c r="U43" s="43"/>
      <c r="V43" s="43"/>
      <c r="W43" s="23"/>
      <c r="X43" s="23"/>
      <c r="Y43" s="23"/>
      <c r="Z43" s="27"/>
      <c r="AA43" s="27"/>
      <c r="AB43" s="27"/>
      <c r="AC43" s="27"/>
      <c r="AD43" s="27"/>
      <c r="AE43" s="27"/>
      <c r="AF43" s="23"/>
      <c r="AG43" s="23"/>
      <c r="AH43" s="23"/>
      <c r="AI43" s="24"/>
      <c r="AJ43" s="27"/>
      <c r="AK43" s="23"/>
      <c r="AL43" s="23"/>
      <c r="AM43" s="23"/>
      <c r="AN43" s="24"/>
    </row>
    <row r="44" spans="1:40" x14ac:dyDescent="0.25">
      <c r="A44" s="25"/>
      <c r="B44" s="22" t="e" cm="1">
        <f t="array" ref="B44">SUM(LARGE(H44:AA44,{1,2,3,4}))</f>
        <v>#NUM!</v>
      </c>
      <c r="C44" s="41" t="e" cm="1">
        <f t="array" ref="C44">SUM(LARGE(H44:AA44,{1,2}))</f>
        <v>#NUM!</v>
      </c>
      <c r="D44" t="s">
        <v>1224</v>
      </c>
      <c r="E44" t="s">
        <v>246</v>
      </c>
      <c r="F44" t="s">
        <v>1227</v>
      </c>
      <c r="G44" t="s">
        <v>515</v>
      </c>
      <c r="N44" s="36"/>
      <c r="O44" s="36"/>
      <c r="R44" s="13">
        <v>58.856999999999999</v>
      </c>
      <c r="T44" s="22"/>
    </row>
  </sheetData>
  <sortState xmlns:xlrd2="http://schemas.microsoft.com/office/spreadsheetml/2017/richdata2" ref="A2:AP34">
    <sortCondition descending="1" ref="C2:C34"/>
    <sortCondition ref="E2:E34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9D85-D974-44A0-BFE2-ED25652E6E66}">
  <dimension ref="A1:AP56"/>
  <sheetViews>
    <sheetView workbookViewId="0">
      <selection activeCell="C2" sqref="C2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750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32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8" t="s">
        <v>1277</v>
      </c>
      <c r="B2" s="22" cm="1">
        <f t="array" ref="B2">SUM(LARGE(H2:AA2,{1,2,3,4}))</f>
        <v>277.428</v>
      </c>
      <c r="C2" s="41" cm="1">
        <f t="array" ref="C2">SUM(LARGE(H2:AA2,{1,2}))</f>
        <v>139.857</v>
      </c>
      <c r="D2" s="37" t="s">
        <v>369</v>
      </c>
      <c r="E2" s="37" t="s">
        <v>703</v>
      </c>
      <c r="F2" s="37" t="s">
        <v>382</v>
      </c>
      <c r="G2" s="40" t="s">
        <v>25</v>
      </c>
      <c r="H2" s="18"/>
      <c r="I2" s="37">
        <v>69.570999999999998</v>
      </c>
      <c r="K2" s="13">
        <v>69.713999999999999</v>
      </c>
      <c r="M2" s="36"/>
      <c r="N2" s="13">
        <v>68</v>
      </c>
      <c r="P2" s="13">
        <f>237.5/350*100</f>
        <v>67.857142857142861</v>
      </c>
      <c r="S2" s="18">
        <v>70.143000000000001</v>
      </c>
      <c r="U2" s="22"/>
      <c r="V2" s="22"/>
    </row>
    <row r="3" spans="1:42" x14ac:dyDescent="0.25">
      <c r="A3" s="58" t="s">
        <v>1277</v>
      </c>
      <c r="B3" s="22" cm="1">
        <f t="array" ref="B3">SUM(LARGE(H3:AA3,{1,2,3,4}))</f>
        <v>273.99900000000002</v>
      </c>
      <c r="C3" s="41" cm="1">
        <f t="array" ref="C3">SUM(LARGE(H3:AA3,{1,2}))</f>
        <v>138.428</v>
      </c>
      <c r="D3" s="37" t="s">
        <v>595</v>
      </c>
      <c r="E3" s="37" t="s">
        <v>518</v>
      </c>
      <c r="F3" s="37" t="s">
        <v>602</v>
      </c>
      <c r="G3" s="40" t="s">
        <v>189</v>
      </c>
      <c r="H3" s="18"/>
      <c r="I3" s="37"/>
      <c r="J3" s="13">
        <v>68.856999999999999</v>
      </c>
      <c r="M3" s="13">
        <v>69.570999999999998</v>
      </c>
      <c r="N3" s="36"/>
      <c r="O3" s="36">
        <v>66.856999999999999</v>
      </c>
      <c r="Q3" s="22"/>
      <c r="S3" s="13">
        <v>68.713999999999999</v>
      </c>
      <c r="U3" s="35"/>
      <c r="V3" s="35"/>
    </row>
    <row r="4" spans="1:42" x14ac:dyDescent="0.25">
      <c r="A4" s="58" t="s">
        <v>1277</v>
      </c>
      <c r="B4" s="22" t="e" cm="1">
        <f t="array" ref="B4">SUM(LARGE(H4:AA4,{1,2,3,4}))</f>
        <v>#NUM!</v>
      </c>
      <c r="C4" s="41" cm="1">
        <f t="array" ref="C4">SUM(LARGE(H4:AA4,{1,2}))</f>
        <v>137.714</v>
      </c>
      <c r="D4" s="37" t="s">
        <v>920</v>
      </c>
      <c r="E4" s="37" t="s">
        <v>518</v>
      </c>
      <c r="F4" s="37" t="s">
        <v>925</v>
      </c>
      <c r="G4" s="40" t="s">
        <v>189</v>
      </c>
      <c r="H4" s="18"/>
      <c r="I4" s="37"/>
      <c r="M4" s="13">
        <v>69.570999999999998</v>
      </c>
      <c r="O4" s="36">
        <v>61.856999999999999</v>
      </c>
      <c r="R4" s="13">
        <v>68.143000000000001</v>
      </c>
      <c r="W4" s="13"/>
    </row>
    <row r="5" spans="1:42" x14ac:dyDescent="0.25">
      <c r="A5" s="58" t="s">
        <v>1277</v>
      </c>
      <c r="B5" s="22" t="e" cm="1">
        <f t="array" ref="B5">SUM(LARGE(H5:AA5,{1,2,3,4}))</f>
        <v>#NUM!</v>
      </c>
      <c r="C5" s="41" cm="1">
        <f t="array" ref="C5">SUM(LARGE(H5:AA5,{1,2}))</f>
        <v>137.42857142857144</v>
      </c>
      <c r="D5" s="37" t="s">
        <v>1112</v>
      </c>
      <c r="E5" s="37" t="s">
        <v>1110</v>
      </c>
      <c r="F5" s="37" t="s">
        <v>1113</v>
      </c>
      <c r="G5" s="40" t="s">
        <v>189</v>
      </c>
      <c r="H5" s="18"/>
      <c r="I5" s="37"/>
      <c r="O5" s="36">
        <v>63.713999999999999</v>
      </c>
      <c r="P5" s="13">
        <f>243/350*100</f>
        <v>69.428571428571431</v>
      </c>
      <c r="Q5" s="18"/>
      <c r="R5" s="13">
        <v>68</v>
      </c>
      <c r="S5" s="18"/>
    </row>
    <row r="6" spans="1:42" x14ac:dyDescent="0.25">
      <c r="A6" s="58" t="s">
        <v>1277</v>
      </c>
      <c r="B6" s="22" cm="1">
        <f t="array" ref="B6">SUM(LARGE(H6:AA6,{1,2,3,4}))</f>
        <v>263.14328571428575</v>
      </c>
      <c r="C6" s="41" cm="1">
        <f t="array" ref="C6">SUM(LARGE(H6:AA6,{1,2}))</f>
        <v>136.286</v>
      </c>
      <c r="D6" s="37" t="s">
        <v>373</v>
      </c>
      <c r="E6" s="37" t="s">
        <v>379</v>
      </c>
      <c r="F6" s="37" t="s">
        <v>386</v>
      </c>
      <c r="G6" s="40"/>
      <c r="H6" s="18"/>
      <c r="I6" s="37">
        <v>62.143000000000001</v>
      </c>
      <c r="J6" s="18"/>
      <c r="K6" s="18"/>
      <c r="M6" s="18"/>
      <c r="N6" s="13">
        <v>70</v>
      </c>
      <c r="O6" s="36"/>
      <c r="P6" s="13">
        <f>226.5/350*100</f>
        <v>64.714285714285708</v>
      </c>
      <c r="Q6" s="18"/>
      <c r="R6" s="18"/>
      <c r="S6" s="18">
        <v>66.286000000000001</v>
      </c>
      <c r="W6" s="13"/>
    </row>
    <row r="7" spans="1:42" x14ac:dyDescent="0.25">
      <c r="A7" s="58" t="s">
        <v>1277</v>
      </c>
      <c r="B7" s="22" cm="1">
        <f t="array" ref="B7">SUM(LARGE(H7:AA7,{1,2,3,4}))</f>
        <v>265.858</v>
      </c>
      <c r="C7" s="41" cm="1">
        <f t="array" ref="C7">SUM(LARGE(H7:AA7,{1,2}))</f>
        <v>136.143</v>
      </c>
      <c r="D7" t="s">
        <v>592</v>
      </c>
      <c r="E7" t="s">
        <v>744</v>
      </c>
      <c r="F7" t="s">
        <v>599</v>
      </c>
      <c r="G7" t="s">
        <v>34</v>
      </c>
      <c r="H7" s="18"/>
      <c r="I7" s="40"/>
      <c r="J7" s="13">
        <v>63.429000000000002</v>
      </c>
      <c r="K7" s="13">
        <v>67.856999999999999</v>
      </c>
      <c r="M7" s="13">
        <v>66.286000000000001</v>
      </c>
      <c r="N7" s="38"/>
      <c r="O7" s="47"/>
      <c r="R7" s="18">
        <v>68.286000000000001</v>
      </c>
      <c r="T7" s="18"/>
      <c r="U7" s="34"/>
      <c r="V7" s="34"/>
    </row>
    <row r="8" spans="1:42" x14ac:dyDescent="0.25">
      <c r="A8" s="58" t="s">
        <v>1277</v>
      </c>
      <c r="B8" s="22" t="e" cm="1">
        <f t="array" ref="B8">SUM(LARGE(H8:AA8,{1,2,3,4}))</f>
        <v>#NUM!</v>
      </c>
      <c r="C8" s="41" cm="1">
        <f t="array" ref="C8">SUM(LARGE(H8:AA8,{1,2}))</f>
        <v>135.286</v>
      </c>
      <c r="D8" t="s">
        <v>594</v>
      </c>
      <c r="E8" t="s">
        <v>195</v>
      </c>
      <c r="F8" t="s">
        <v>601</v>
      </c>
      <c r="G8" t="s">
        <v>193</v>
      </c>
      <c r="H8" s="18"/>
      <c r="I8" s="40"/>
      <c r="J8" s="13">
        <v>67.143000000000001</v>
      </c>
      <c r="N8" s="22">
        <v>67.429000000000002</v>
      </c>
      <c r="O8" s="47"/>
      <c r="P8" s="18"/>
      <c r="Q8" s="18"/>
      <c r="S8" s="13">
        <v>67.856999999999999</v>
      </c>
    </row>
    <row r="9" spans="1:42" x14ac:dyDescent="0.25">
      <c r="A9" s="58" t="s">
        <v>1277</v>
      </c>
      <c r="B9" s="22" t="e" cm="1">
        <f t="array" ref="B9">SUM(LARGE(H9:AA9,{1,2,3,4}))</f>
        <v>#NUM!</v>
      </c>
      <c r="C9" s="41" cm="1">
        <f t="array" ref="C9">SUM(LARGE(H9:AA9,{1,2}))</f>
        <v>135</v>
      </c>
      <c r="D9" t="s">
        <v>923</v>
      </c>
      <c r="E9" t="s">
        <v>903</v>
      </c>
      <c r="F9" t="s">
        <v>927</v>
      </c>
      <c r="G9" t="s">
        <v>161</v>
      </c>
      <c r="H9" s="18"/>
      <c r="I9" s="40"/>
      <c r="M9" s="13">
        <v>70.286000000000001</v>
      </c>
      <c r="R9" s="13">
        <v>64.713999999999999</v>
      </c>
    </row>
    <row r="10" spans="1:42" x14ac:dyDescent="0.25">
      <c r="A10" s="58" t="s">
        <v>1277</v>
      </c>
      <c r="B10" s="22" t="e" cm="1">
        <f t="array" ref="B10">SUM(LARGE(H10:AA10,{1,2,3,4}))</f>
        <v>#NUM!</v>
      </c>
      <c r="C10" s="41" cm="1">
        <f t="array" ref="C10">SUM(LARGE(H10:AA10,{1,2}))</f>
        <v>134.286</v>
      </c>
      <c r="D10" t="s">
        <v>587</v>
      </c>
      <c r="E10" t="s">
        <v>588</v>
      </c>
      <c r="F10" t="s">
        <v>597</v>
      </c>
      <c r="G10" t="s">
        <v>189</v>
      </c>
      <c r="H10" s="18"/>
      <c r="I10" s="40"/>
      <c r="J10" s="13">
        <v>66</v>
      </c>
      <c r="M10" s="13">
        <v>68.286000000000001</v>
      </c>
      <c r="U10" s="35"/>
      <c r="V10" s="35"/>
    </row>
    <row r="11" spans="1:42" x14ac:dyDescent="0.25">
      <c r="A11" s="58" t="s">
        <v>1277</v>
      </c>
      <c r="B11" s="22" t="e" cm="1">
        <f t="array" ref="B11">SUM(LARGE(H11:AA11,{1,2,3,4}))</f>
        <v>#NUM!</v>
      </c>
      <c r="C11" s="41" cm="1">
        <f t="array" ref="C11">SUM(LARGE(H11:AA11,{1,2}))</f>
        <v>134</v>
      </c>
      <c r="D11" t="s">
        <v>921</v>
      </c>
      <c r="E11" t="s">
        <v>922</v>
      </c>
      <c r="F11" t="s">
        <v>926</v>
      </c>
      <c r="G11" t="s">
        <v>189</v>
      </c>
      <c r="H11" s="18"/>
      <c r="I11" s="40"/>
      <c r="M11" s="13">
        <v>65.856999999999999</v>
      </c>
      <c r="N11" s="36"/>
      <c r="O11" s="36">
        <v>68.143000000000001</v>
      </c>
      <c r="T11" s="18"/>
    </row>
    <row r="12" spans="1:42" x14ac:dyDescent="0.25">
      <c r="A12" s="58" t="s">
        <v>1277</v>
      </c>
      <c r="B12" s="22" t="e" cm="1">
        <f t="array" ref="B12">SUM(LARGE(H12:AA12,{1,2,3,4}))</f>
        <v>#NUM!</v>
      </c>
      <c r="C12" s="41" cm="1">
        <f t="array" ref="C12">SUM(LARGE(H12:AA12,{1,2}))</f>
        <v>133.14271428571428</v>
      </c>
      <c r="D12" t="s">
        <v>1051</v>
      </c>
      <c r="E12" t="s">
        <v>1052</v>
      </c>
      <c r="F12" t="s">
        <v>1063</v>
      </c>
      <c r="G12" t="s">
        <v>883</v>
      </c>
      <c r="H12" s="18"/>
      <c r="I12" s="40"/>
      <c r="N12" s="13">
        <v>67.856999999999999</v>
      </c>
      <c r="P12" s="13">
        <f>228.5/350*100</f>
        <v>65.285714285714278</v>
      </c>
      <c r="T12" s="18"/>
      <c r="U12" s="34"/>
      <c r="V12" s="34"/>
    </row>
    <row r="13" spans="1:42" x14ac:dyDescent="0.25">
      <c r="A13" s="58" t="s">
        <v>1277</v>
      </c>
      <c r="B13" s="22" t="e" cm="1">
        <f t="array" ref="B13">SUM(LARGE(H13:AA13,{1,2,3,4}))</f>
        <v>#NUM!</v>
      </c>
      <c r="C13" s="41" cm="1">
        <f t="array" ref="C13">SUM(LARGE(H13:AA13,{1,2}))</f>
        <v>131.571</v>
      </c>
      <c r="D13" s="37" t="s">
        <v>1108</v>
      </c>
      <c r="E13" s="37" t="s">
        <v>1089</v>
      </c>
      <c r="F13" s="37" t="s">
        <v>387</v>
      </c>
      <c r="G13" s="40" t="s">
        <v>481</v>
      </c>
      <c r="H13" s="18"/>
      <c r="I13" s="37"/>
      <c r="O13" s="36">
        <v>64.570999999999998</v>
      </c>
      <c r="P13" s="18"/>
      <c r="Q13" s="18"/>
      <c r="R13" s="18">
        <v>64.286000000000001</v>
      </c>
      <c r="S13" s="13">
        <v>67</v>
      </c>
    </row>
    <row r="14" spans="1:42" x14ac:dyDescent="0.25">
      <c r="A14" s="58" t="s">
        <v>1277</v>
      </c>
      <c r="B14" s="22" t="e" cm="1">
        <f t="array" ref="B14">SUM(LARGE(H14:AA14,{1,2,3,4}))</f>
        <v>#NUM!</v>
      </c>
      <c r="C14" s="41" cm="1">
        <f t="array" ref="C14">SUM(LARGE(H14:AA14,{1,2}))</f>
        <v>130</v>
      </c>
      <c r="D14" t="s">
        <v>374</v>
      </c>
      <c r="E14" t="s">
        <v>591</v>
      </c>
      <c r="F14" t="s">
        <v>387</v>
      </c>
      <c r="G14" t="s">
        <v>123</v>
      </c>
      <c r="H14" s="18"/>
      <c r="I14" s="36">
        <v>62</v>
      </c>
      <c r="J14" s="13">
        <v>68</v>
      </c>
      <c r="L14" s="18"/>
      <c r="M14" s="36"/>
      <c r="N14" s="39"/>
      <c r="O14" s="53"/>
      <c r="P14" s="36"/>
      <c r="Q14" s="18"/>
      <c r="R14" s="18"/>
      <c r="S14" s="18"/>
      <c r="U14" s="34"/>
      <c r="V14" s="34"/>
      <c r="X14" s="16"/>
      <c r="Y14" s="16"/>
      <c r="Z14" s="12"/>
      <c r="AA14" s="6"/>
      <c r="AB14" s="6"/>
      <c r="AC14" s="6"/>
      <c r="AD14" s="6"/>
      <c r="AE14" s="6"/>
      <c r="AF14" s="10"/>
      <c r="AG14" s="10"/>
    </row>
    <row r="15" spans="1:42" x14ac:dyDescent="0.25">
      <c r="A15" s="58" t="s">
        <v>1277</v>
      </c>
      <c r="B15" s="22" t="e" cm="1">
        <f t="array" ref="B15">SUM(LARGE(H15:AA15,{1,2,3,4}))</f>
        <v>#NUM!</v>
      </c>
      <c r="C15" s="41" cm="1">
        <f t="array" ref="C15">SUM(LARGE(H15:AA15,{1,2}))</f>
        <v>129.572</v>
      </c>
      <c r="D15" s="37" t="s">
        <v>745</v>
      </c>
      <c r="E15" s="37" t="s">
        <v>746</v>
      </c>
      <c r="F15" s="37" t="s">
        <v>749</v>
      </c>
      <c r="G15" s="40" t="s">
        <v>674</v>
      </c>
      <c r="H15" s="18"/>
      <c r="I15" s="37"/>
      <c r="K15" s="13">
        <v>65.143000000000001</v>
      </c>
      <c r="M15" s="36"/>
      <c r="N15" s="36"/>
      <c r="O15" s="36">
        <v>64.429000000000002</v>
      </c>
      <c r="R15" s="13">
        <v>62.143000000000001</v>
      </c>
    </row>
    <row r="16" spans="1:42" x14ac:dyDescent="0.25">
      <c r="A16" s="58" t="s">
        <v>1277</v>
      </c>
      <c r="B16" s="22" t="e" cm="1">
        <f t="array" ref="B16">SUM(LARGE(H16:AA16,{1,2,3,4}))</f>
        <v>#NUM!</v>
      </c>
      <c r="C16" s="41" cm="1">
        <f t="array" ref="C16">SUM(LARGE(H16:AA16,{1,2}))</f>
        <v>129.143</v>
      </c>
      <c r="D16" t="s">
        <v>593</v>
      </c>
      <c r="E16" t="s">
        <v>326</v>
      </c>
      <c r="F16" t="s">
        <v>600</v>
      </c>
      <c r="G16" t="s">
        <v>50</v>
      </c>
      <c r="H16" s="18"/>
      <c r="I16" s="40"/>
      <c r="J16" s="13">
        <v>63</v>
      </c>
      <c r="N16" s="38"/>
      <c r="O16" s="47">
        <v>63.286000000000001</v>
      </c>
      <c r="S16" s="13">
        <v>65.856999999999999</v>
      </c>
      <c r="T16" s="18"/>
    </row>
    <row r="17" spans="1:33" x14ac:dyDescent="0.25">
      <c r="A17" s="58" t="s">
        <v>1277</v>
      </c>
      <c r="B17" s="22" t="e" cm="1">
        <f t="array" ref="B17">SUM(LARGE(H17:AA17,{1,2,3,4}))</f>
        <v>#NUM!</v>
      </c>
      <c r="C17" s="41" cm="1">
        <f t="array" ref="C17">SUM(LARGE(H17:AA17,{1,2}))</f>
        <v>128.715</v>
      </c>
      <c r="D17" t="s">
        <v>371</v>
      </c>
      <c r="E17" t="s">
        <v>378</v>
      </c>
      <c r="F17" t="s">
        <v>384</v>
      </c>
      <c r="G17" t="s">
        <v>481</v>
      </c>
      <c r="H17" s="18"/>
      <c r="I17" s="40">
        <v>65.286000000000001</v>
      </c>
      <c r="J17" s="18"/>
      <c r="K17" s="18"/>
      <c r="L17" s="18"/>
      <c r="M17" s="36"/>
      <c r="N17" s="18"/>
      <c r="O17" s="18"/>
      <c r="P17" s="13">
        <f>206/350*100</f>
        <v>58.857142857142854</v>
      </c>
      <c r="R17" s="18"/>
      <c r="S17" s="18">
        <v>63.429000000000002</v>
      </c>
      <c r="X17" s="16"/>
      <c r="Y17" s="16"/>
      <c r="Z17" s="12"/>
      <c r="AA17" s="6"/>
      <c r="AB17" s="6"/>
      <c r="AC17" s="6"/>
      <c r="AD17" s="6"/>
      <c r="AE17" s="6"/>
      <c r="AF17" s="10"/>
      <c r="AG17" s="10"/>
    </row>
    <row r="18" spans="1:33" x14ac:dyDescent="0.25">
      <c r="A18" s="58" t="s">
        <v>1277</v>
      </c>
      <c r="B18" s="22" t="e" cm="1">
        <f t="array" ref="B18">SUM(LARGE(H18:AA18,{1,2,3,4}))</f>
        <v>#NUM!</v>
      </c>
      <c r="C18" s="41" cm="1">
        <f t="array" ref="C18">SUM(LARGE(H18:AA18,{1,2}))</f>
        <v>127.71414285714286</v>
      </c>
      <c r="D18" s="37" t="s">
        <v>1055</v>
      </c>
      <c r="E18" s="37" t="s">
        <v>1056</v>
      </c>
      <c r="F18" s="37" t="s">
        <v>1065</v>
      </c>
      <c r="G18" s="40" t="s">
        <v>883</v>
      </c>
      <c r="H18" s="18"/>
      <c r="I18" s="37"/>
      <c r="N18" s="13">
        <v>62.856999999999999</v>
      </c>
      <c r="P18" s="13">
        <f>227/350*100</f>
        <v>64.857142857142861</v>
      </c>
      <c r="S18" s="13">
        <v>62.429000000000002</v>
      </c>
    </row>
    <row r="19" spans="1:33" x14ac:dyDescent="0.25">
      <c r="A19" s="58" t="s">
        <v>1277</v>
      </c>
      <c r="B19" s="22" cm="1">
        <f t="array" ref="B19">SUM(LARGE(H19:AA19,{1,2,3,4}))</f>
        <v>241.857</v>
      </c>
      <c r="C19" s="41" cm="1">
        <f t="array" ref="C19">SUM(LARGE(H19:AA19,{1,2}))</f>
        <v>127.286</v>
      </c>
      <c r="D19" s="37" t="s">
        <v>1053</v>
      </c>
      <c r="E19" s="37" t="s">
        <v>1054</v>
      </c>
      <c r="F19" s="37" t="s">
        <v>1064</v>
      </c>
      <c r="G19" s="40" t="s">
        <v>120</v>
      </c>
      <c r="H19" s="18"/>
      <c r="I19" s="37"/>
      <c r="N19" s="13">
        <v>56</v>
      </c>
      <c r="O19" s="36">
        <v>58.570999999999998</v>
      </c>
      <c r="P19" s="13">
        <f>220.5/350*100</f>
        <v>63</v>
      </c>
      <c r="S19" s="13">
        <v>64.286000000000001</v>
      </c>
    </row>
    <row r="20" spans="1:33" x14ac:dyDescent="0.25">
      <c r="A20" s="60" t="s">
        <v>1278</v>
      </c>
      <c r="B20" s="22" t="e" cm="1">
        <f t="array" ref="B20">SUM(LARGE(H20:AA20,{1,2,3,4}))</f>
        <v>#NUM!</v>
      </c>
      <c r="C20" s="41" cm="1">
        <f t="array" ref="C20">SUM(LARGE(H20:AA20,{1,2}))</f>
        <v>125.71428571428571</v>
      </c>
      <c r="D20" t="s">
        <v>1157</v>
      </c>
      <c r="E20" t="s">
        <v>1158</v>
      </c>
      <c r="F20" t="s">
        <v>1159</v>
      </c>
      <c r="G20" t="s">
        <v>1146</v>
      </c>
      <c r="H20" s="18"/>
      <c r="I20" s="40"/>
      <c r="P20" s="13">
        <f>233.5/350*100</f>
        <v>66.714285714285708</v>
      </c>
      <c r="R20" s="13">
        <v>59</v>
      </c>
    </row>
    <row r="21" spans="1:33" x14ac:dyDescent="0.25">
      <c r="A21" s="58" t="s">
        <v>1277</v>
      </c>
      <c r="B21" s="22" t="e" cm="1">
        <f t="array" ref="B21">SUM(LARGE(H21:AA21,{1,2,3,4}))</f>
        <v>#NUM!</v>
      </c>
      <c r="C21" s="41" cm="1">
        <f t="array" ref="C21">SUM(LARGE(H21:AA21,{1,2}))</f>
        <v>125.714</v>
      </c>
      <c r="D21" s="37" t="s">
        <v>1061</v>
      </c>
      <c r="E21" s="37" t="s">
        <v>1062</v>
      </c>
      <c r="F21" s="37" t="s">
        <v>1068</v>
      </c>
      <c r="G21" s="40" t="s">
        <v>190</v>
      </c>
      <c r="H21" s="18"/>
      <c r="I21" s="37"/>
      <c r="N21" s="13">
        <v>62.713999999999999</v>
      </c>
      <c r="O21" s="18"/>
      <c r="P21" s="18"/>
      <c r="Q21" s="18"/>
      <c r="R21" s="18"/>
      <c r="S21" s="13">
        <v>63</v>
      </c>
      <c r="T21" s="18"/>
      <c r="W21" s="13"/>
      <c r="X21" s="16"/>
      <c r="Y21" s="16"/>
      <c r="Z21" s="12"/>
      <c r="AA21" s="6"/>
      <c r="AB21" s="6"/>
      <c r="AC21" s="6"/>
      <c r="AD21" s="6"/>
      <c r="AE21" s="6"/>
    </row>
    <row r="22" spans="1:33" x14ac:dyDescent="0.25">
      <c r="A22" s="60" t="s">
        <v>1278</v>
      </c>
      <c r="B22" s="22" cm="1">
        <f t="array" ref="B22">SUM(LARGE(H22:AA22,{1,2,3,4}))</f>
        <v>235.714</v>
      </c>
      <c r="C22" s="41" cm="1">
        <f t="array" ref="C22">SUM(LARGE(H22:AA22,{1,2}))</f>
        <v>120.857</v>
      </c>
      <c r="D22" t="s">
        <v>589</v>
      </c>
      <c r="E22" t="s">
        <v>590</v>
      </c>
      <c r="F22" t="s">
        <v>598</v>
      </c>
      <c r="G22" t="s">
        <v>43</v>
      </c>
      <c r="H22" s="18"/>
      <c r="I22" s="40"/>
      <c r="J22" s="13">
        <v>59.143000000000001</v>
      </c>
      <c r="K22" s="13">
        <v>57</v>
      </c>
      <c r="L22" s="18"/>
      <c r="M22" s="13">
        <v>61.713999999999999</v>
      </c>
      <c r="N22" s="39"/>
      <c r="O22" s="53"/>
      <c r="P22" s="18"/>
      <c r="Q22" s="18"/>
      <c r="R22" s="13">
        <v>57.856999999999999</v>
      </c>
      <c r="S22" s="18"/>
      <c r="W22" s="15"/>
    </row>
    <row r="23" spans="1:33" x14ac:dyDescent="0.25">
      <c r="A23" s="60" t="s">
        <v>1278</v>
      </c>
      <c r="B23" s="22" t="e" cm="1">
        <f t="array" ref="B23">SUM(LARGE(H23:AA23,{1,2,3,4}))</f>
        <v>#NUM!</v>
      </c>
      <c r="C23" s="41" cm="1">
        <f t="array" ref="C23">SUM(LARGE(H23:AA23,{1,2}))</f>
        <v>118</v>
      </c>
      <c r="D23" t="s">
        <v>1057</v>
      </c>
      <c r="E23" t="s">
        <v>1058</v>
      </c>
      <c r="F23" t="s">
        <v>1066</v>
      </c>
      <c r="G23" t="s">
        <v>192</v>
      </c>
      <c r="H23" s="18"/>
      <c r="I23" s="40"/>
      <c r="N23" s="13">
        <v>61.429000000000002</v>
      </c>
      <c r="O23" s="36">
        <v>56.570999999999998</v>
      </c>
      <c r="U23" s="35"/>
      <c r="V23" s="35"/>
      <c r="W23" s="15"/>
    </row>
    <row r="24" spans="1:33" x14ac:dyDescent="0.25">
      <c r="A24" s="60" t="s">
        <v>1278</v>
      </c>
      <c r="B24" s="22" t="e" cm="1">
        <f t="array" ref="B24">SUM(LARGE(H24:AA24,{1,2,3,4}))</f>
        <v>#NUM!</v>
      </c>
      <c r="C24" s="41" cm="1">
        <f t="array" ref="C24">SUM(LARGE(H24:AA24,{1,2}))</f>
        <v>117.428</v>
      </c>
      <c r="D24" s="37" t="s">
        <v>585</v>
      </c>
      <c r="E24" s="37" t="s">
        <v>586</v>
      </c>
      <c r="F24" s="37" t="s">
        <v>596</v>
      </c>
      <c r="G24" s="40" t="s">
        <v>160</v>
      </c>
      <c r="H24" s="18"/>
      <c r="I24" s="37"/>
      <c r="J24" s="13">
        <v>59.856999999999999</v>
      </c>
      <c r="M24" s="13">
        <v>57.570999999999998</v>
      </c>
      <c r="N24" s="36"/>
      <c r="O24" s="36"/>
    </row>
    <row r="25" spans="1:33" x14ac:dyDescent="0.25">
      <c r="A25" s="60" t="s">
        <v>1278</v>
      </c>
      <c r="B25" s="22" t="e" cm="1">
        <f t="array" ref="B25">SUM(LARGE(H25:AA25,{1,2,3,4}))</f>
        <v>#NUM!</v>
      </c>
      <c r="C25" s="41" cm="1">
        <f t="array" ref="C25">SUM(LARGE(H25:AA25,{1,2}))</f>
        <v>114.715</v>
      </c>
      <c r="D25" t="s">
        <v>375</v>
      </c>
      <c r="E25" t="s">
        <v>380</v>
      </c>
      <c r="F25" t="s">
        <v>388</v>
      </c>
      <c r="G25" t="s">
        <v>883</v>
      </c>
      <c r="H25" s="18"/>
      <c r="I25" s="40">
        <v>58.429000000000002</v>
      </c>
      <c r="N25" s="36"/>
      <c r="O25" s="36"/>
      <c r="S25" s="18">
        <v>56.286000000000001</v>
      </c>
    </row>
    <row r="26" spans="1:33" x14ac:dyDescent="0.25">
      <c r="A26" s="60" t="s">
        <v>1278</v>
      </c>
      <c r="B26" s="22" t="e" cm="1">
        <f t="array" ref="B26">SUM(LARGE(H26:AA26,{1,2,3,4}))</f>
        <v>#NUM!</v>
      </c>
      <c r="C26" s="41" cm="1">
        <f t="array" ref="C26">SUM(LARGE(H26:AA26,{1,2}))</f>
        <v>112.286</v>
      </c>
      <c r="D26" t="s">
        <v>1059</v>
      </c>
      <c r="E26" t="s">
        <v>1060</v>
      </c>
      <c r="F26" t="s">
        <v>1067</v>
      </c>
      <c r="G26" t="s">
        <v>121</v>
      </c>
      <c r="H26" s="18"/>
      <c r="I26" s="40"/>
      <c r="N26" s="22">
        <v>56.286000000000001</v>
      </c>
      <c r="O26" s="48"/>
      <c r="P26" s="13">
        <f>196/350*100</f>
        <v>56.000000000000007</v>
      </c>
      <c r="S26" s="13">
        <v>52.713999999999999</v>
      </c>
    </row>
    <row r="27" spans="1:33" x14ac:dyDescent="0.25">
      <c r="A27" s="60" t="s">
        <v>1278</v>
      </c>
      <c r="B27" s="22" t="e" cm="1">
        <f t="array" ref="B27">SUM(LARGE(H27:AA27,{1,2,3,4}))</f>
        <v>#NUM!</v>
      </c>
      <c r="C27" s="41" cm="1">
        <f t="array" ref="C27">SUM(LARGE(H27:AA27,{1,2}))</f>
        <v>111.714</v>
      </c>
      <c r="D27" t="s">
        <v>742</v>
      </c>
      <c r="E27" t="s">
        <v>743</v>
      </c>
      <c r="F27" t="s">
        <v>748</v>
      </c>
      <c r="G27" t="s">
        <v>34</v>
      </c>
      <c r="H27" s="18"/>
      <c r="I27" s="40"/>
      <c r="K27" s="13">
        <v>55.713999999999999</v>
      </c>
      <c r="M27" s="13">
        <v>54.713999999999999</v>
      </c>
      <c r="N27" s="36"/>
      <c r="O27" s="36"/>
      <c r="R27" s="13">
        <v>56</v>
      </c>
    </row>
    <row r="28" spans="1:33" x14ac:dyDescent="0.25">
      <c r="B28" s="22" t="e" cm="1">
        <f t="array" ref="B28">SUM(LARGE(H28:AA28,{1,2,3,4}))</f>
        <v>#NUM!</v>
      </c>
      <c r="C28" s="41" t="e" cm="1">
        <f t="array" ref="C28">SUM(LARGE(H28:AA28,{1,2}))</f>
        <v>#NUM!</v>
      </c>
      <c r="D28" s="37" t="s">
        <v>1119</v>
      </c>
      <c r="E28" s="37" t="s">
        <v>1120</v>
      </c>
      <c r="F28" s="37" t="s">
        <v>1121</v>
      </c>
      <c r="G28" s="40"/>
      <c r="H28" s="18"/>
      <c r="I28" s="37"/>
      <c r="O28" s="36">
        <v>58</v>
      </c>
      <c r="P28" s="36"/>
      <c r="R28" s="22"/>
      <c r="T28" s="18"/>
      <c r="U28" s="34"/>
      <c r="V28" s="34"/>
    </row>
    <row r="29" spans="1:33" x14ac:dyDescent="0.25">
      <c r="A29" s="5"/>
      <c r="B29" s="22" t="e" cm="1">
        <f t="array" ref="B29">SUM(LARGE(H29:AA29,{1,2,3,4}))</f>
        <v>#NUM!</v>
      </c>
      <c r="C29" s="41" t="e" cm="1">
        <f t="array" ref="C29">SUM(LARGE(H29:AA29,{1,2}))</f>
        <v>#NUM!</v>
      </c>
      <c r="D29" s="37" t="s">
        <v>372</v>
      </c>
      <c r="E29" s="37" t="s">
        <v>261</v>
      </c>
      <c r="F29" s="37" t="s">
        <v>385</v>
      </c>
      <c r="G29" s="40"/>
      <c r="H29" s="18"/>
      <c r="I29" s="37">
        <v>63.286000000000001</v>
      </c>
      <c r="R29" s="22"/>
      <c r="U29" s="35"/>
      <c r="V29" s="35"/>
    </row>
    <row r="30" spans="1:33" x14ac:dyDescent="0.25">
      <c r="A30" s="5"/>
      <c r="B30" s="22" t="e" cm="1">
        <f t="array" ref="B30">SUM(LARGE(H30:AA30,{1,2,3,4}))</f>
        <v>#NUM!</v>
      </c>
      <c r="C30" s="41" t="e" cm="1">
        <f t="array" ref="C30">SUM(LARGE(H30:AA30,{1,2}))</f>
        <v>#NUM!</v>
      </c>
      <c r="D30" s="37" t="s">
        <v>370</v>
      </c>
      <c r="E30" s="37" t="s">
        <v>377</v>
      </c>
      <c r="F30" s="37" t="s">
        <v>383</v>
      </c>
      <c r="G30" s="40"/>
      <c r="H30" s="18"/>
      <c r="I30" s="37">
        <v>65.713999999999999</v>
      </c>
      <c r="L30" s="18"/>
      <c r="M30" s="36"/>
      <c r="N30" s="18"/>
      <c r="O30" s="18"/>
      <c r="P30" s="18"/>
      <c r="Q30" s="18"/>
      <c r="R30" s="22"/>
      <c r="S30" s="18"/>
      <c r="W30" s="13"/>
    </row>
    <row r="31" spans="1:33" x14ac:dyDescent="0.25">
      <c r="A31" s="25"/>
      <c r="B31" s="22" t="e" cm="1">
        <f t="array" ref="B31">SUM(LARGE(H31:AA31,{1,2,3,4}))</f>
        <v>#NUM!</v>
      </c>
      <c r="C31" s="41" t="e" cm="1">
        <f t="array" ref="C31">SUM(LARGE(H31:AA31,{1,2}))</f>
        <v>#NUM!</v>
      </c>
      <c r="D31" s="37" t="s">
        <v>1228</v>
      </c>
      <c r="E31" s="37" t="s">
        <v>1229</v>
      </c>
      <c r="F31" s="37" t="s">
        <v>1232</v>
      </c>
      <c r="G31" s="40" t="s">
        <v>1234</v>
      </c>
      <c r="H31" s="18"/>
      <c r="I31" s="37"/>
      <c r="M31" s="36"/>
      <c r="R31" s="22">
        <v>57.713999999999999</v>
      </c>
      <c r="S31" s="18"/>
      <c r="T31" s="18"/>
      <c r="U31" s="34"/>
      <c r="V31" s="34"/>
      <c r="W31" s="4"/>
    </row>
    <row r="32" spans="1:33" x14ac:dyDescent="0.25">
      <c r="A32" s="5"/>
      <c r="B32" s="22" t="e" cm="1">
        <f t="array" ref="B32">SUM(LARGE(H32:AA32,{1,2,3,4}))</f>
        <v>#NUM!</v>
      </c>
      <c r="C32" s="41" t="e" cm="1">
        <f t="array" ref="C32">SUM(LARGE(H32:AA32,{1,2}))</f>
        <v>#NUM!</v>
      </c>
      <c r="D32" s="37" t="s">
        <v>740</v>
      </c>
      <c r="E32" s="37" t="s">
        <v>741</v>
      </c>
      <c r="F32" s="37" t="s">
        <v>747</v>
      </c>
      <c r="G32" s="40" t="s">
        <v>189</v>
      </c>
      <c r="H32" s="18"/>
      <c r="I32" s="37"/>
      <c r="K32" s="13">
        <v>58.570999999999998</v>
      </c>
      <c r="U32" s="35"/>
      <c r="V32" s="35"/>
    </row>
    <row r="33" spans="1:33" x14ac:dyDescent="0.25">
      <c r="A33" s="21"/>
      <c r="B33" s="22" t="e" cm="1">
        <f t="array" ref="B33">SUM(LARGE(H33:AA33,{1,2,3,4}))</f>
        <v>#NUM!</v>
      </c>
      <c r="C33" s="41" t="e" cm="1">
        <f t="array" ref="C33">SUM(LARGE(H33:AA33,{1,2}))</f>
        <v>#NUM!</v>
      </c>
      <c r="D33" s="37" t="s">
        <v>1116</v>
      </c>
      <c r="E33" s="37" t="s">
        <v>1117</v>
      </c>
      <c r="F33" s="37" t="s">
        <v>1118</v>
      </c>
      <c r="G33" s="40"/>
      <c r="H33" s="18"/>
      <c r="I33" s="37"/>
      <c r="O33" s="36">
        <v>58.143000000000001</v>
      </c>
      <c r="P33" s="36"/>
      <c r="Q33" s="36"/>
      <c r="R33" s="38"/>
      <c r="S33" s="36"/>
    </row>
    <row r="34" spans="1:33" x14ac:dyDescent="0.25">
      <c r="A34" s="24"/>
      <c r="B34" s="22" t="e" cm="1">
        <f t="array" ref="B34">SUM(LARGE(H34:AA34,{1,2,3,4}))</f>
        <v>#NUM!</v>
      </c>
      <c r="C34" s="41" t="e" cm="1">
        <f t="array" ref="C34">SUM(LARGE(H34:AA34,{1,2}))</f>
        <v>#NUM!</v>
      </c>
      <c r="D34" s="37" t="s">
        <v>1230</v>
      </c>
      <c r="E34" s="37" t="s">
        <v>1231</v>
      </c>
      <c r="F34" s="37" t="s">
        <v>1233</v>
      </c>
      <c r="G34" s="40" t="s">
        <v>443</v>
      </c>
      <c r="H34" s="18"/>
      <c r="I34" s="37"/>
      <c r="O34" s="36"/>
      <c r="Q34" s="18"/>
      <c r="R34" s="18">
        <v>56.429000000000002</v>
      </c>
      <c r="U34" s="22"/>
      <c r="V34" s="22"/>
      <c r="W34" s="13"/>
    </row>
    <row r="35" spans="1:33" x14ac:dyDescent="0.25">
      <c r="A35" s="26"/>
      <c r="B35" s="22" t="e" cm="1">
        <f t="array" ref="B35">SUM(LARGE(H35:AA35,{1,2,3,4}))</f>
        <v>#NUM!</v>
      </c>
      <c r="C35" s="41" t="e" cm="1">
        <f t="array" ref="C35">SUM(LARGE(H35:AA35,{1,2}))</f>
        <v>#NUM!</v>
      </c>
      <c r="D35" s="37" t="s">
        <v>376</v>
      </c>
      <c r="E35" s="37" t="s">
        <v>381</v>
      </c>
      <c r="F35" s="37" t="s">
        <v>389</v>
      </c>
      <c r="G35" s="40"/>
      <c r="H35" s="18"/>
      <c r="I35" s="37">
        <v>52.570999999999998</v>
      </c>
      <c r="M35" s="36"/>
      <c r="U35" s="42"/>
      <c r="V35" s="42"/>
    </row>
    <row r="36" spans="1:33" x14ac:dyDescent="0.25">
      <c r="A36" s="24"/>
      <c r="B36" s="22" t="e" cm="1">
        <f t="array" ref="B36">SUM(LARGE(H36:AA36,{1,2,3,4}))</f>
        <v>#NUM!</v>
      </c>
      <c r="C36" s="41" t="e" cm="1">
        <f t="array" ref="C36">SUM(LARGE(H36:AA36,{1,2}))</f>
        <v>#NUM!</v>
      </c>
      <c r="D36" s="37" t="s">
        <v>924</v>
      </c>
      <c r="E36" s="37" t="s">
        <v>419</v>
      </c>
      <c r="F36" s="37" t="s">
        <v>928</v>
      </c>
      <c r="G36" s="40" t="s">
        <v>444</v>
      </c>
      <c r="H36" s="18"/>
      <c r="I36" s="37"/>
      <c r="M36" s="13">
        <v>59.286000000000001</v>
      </c>
      <c r="T36" s="18"/>
      <c r="U36" s="22"/>
      <c r="V36" s="22"/>
    </row>
    <row r="37" spans="1:33" x14ac:dyDescent="0.25">
      <c r="A37" s="5"/>
      <c r="B37" s="22"/>
      <c r="C37" s="41"/>
      <c r="D37" s="26"/>
      <c r="E37" s="26"/>
      <c r="F37" s="26"/>
      <c r="G37" s="5"/>
      <c r="H37" s="40"/>
      <c r="I37" s="18"/>
      <c r="L37" s="18"/>
      <c r="M37" s="36"/>
      <c r="N37" s="18"/>
      <c r="O37" s="18"/>
      <c r="P37" s="18"/>
      <c r="Q37" s="18"/>
      <c r="R37" s="22"/>
      <c r="S37" s="18"/>
      <c r="U37" s="34"/>
      <c r="V37" s="34"/>
      <c r="X37" s="16"/>
      <c r="Y37" s="16"/>
      <c r="Z37" s="12"/>
      <c r="AA37" s="6"/>
      <c r="AB37" s="6"/>
      <c r="AC37" s="6"/>
      <c r="AD37" s="6"/>
      <c r="AE37" s="6"/>
      <c r="AF37" s="10"/>
      <c r="AG37" s="10"/>
    </row>
    <row r="38" spans="1:33" x14ac:dyDescent="0.25">
      <c r="A38" s="5"/>
      <c r="B38" s="22"/>
      <c r="C38" s="41"/>
      <c r="D38" s="26"/>
      <c r="E38" s="26"/>
      <c r="F38" s="26"/>
      <c r="G38" s="5"/>
      <c r="H38" s="36"/>
      <c r="I38" s="18"/>
      <c r="J38" s="18"/>
      <c r="K38" s="18"/>
      <c r="L38" s="18"/>
      <c r="M38" s="36"/>
      <c r="N38" s="18"/>
      <c r="O38" s="18"/>
      <c r="P38" s="36"/>
      <c r="R38" s="39"/>
      <c r="S38" s="18"/>
      <c r="T38" s="18"/>
      <c r="U38" s="34"/>
      <c r="V38" s="34"/>
    </row>
    <row r="39" spans="1:33" x14ac:dyDescent="0.25">
      <c r="A39" s="5"/>
      <c r="B39" s="22"/>
      <c r="C39" s="41"/>
      <c r="D39" s="26"/>
      <c r="E39" s="26"/>
      <c r="F39" s="26"/>
      <c r="G39" s="5"/>
      <c r="H39" s="36"/>
      <c r="R39" s="22"/>
      <c r="U39" s="35"/>
      <c r="V39" s="35"/>
    </row>
    <row r="40" spans="1:33" x14ac:dyDescent="0.25">
      <c r="A40" s="5"/>
      <c r="B40" s="22"/>
      <c r="C40" s="41"/>
      <c r="D40" s="26"/>
      <c r="E40" s="26"/>
      <c r="F40" s="26"/>
      <c r="G40" s="5"/>
      <c r="H40" s="18"/>
      <c r="J40" s="18"/>
      <c r="K40" s="18"/>
      <c r="M40" s="18"/>
      <c r="N40" s="36"/>
      <c r="O40" s="36"/>
      <c r="P40" s="36"/>
      <c r="Q40" s="18"/>
      <c r="R40" s="39"/>
      <c r="S40" s="18"/>
      <c r="T40" s="18"/>
      <c r="W40" s="13"/>
      <c r="X40" s="16"/>
      <c r="Y40" s="16"/>
      <c r="Z40" s="12"/>
      <c r="AA40" s="6"/>
      <c r="AB40" s="6"/>
      <c r="AC40" s="6"/>
      <c r="AD40" s="6"/>
      <c r="AE40" s="6"/>
    </row>
    <row r="41" spans="1:33" x14ac:dyDescent="0.25">
      <c r="A41" s="5"/>
      <c r="B41" s="22"/>
      <c r="C41" s="41"/>
      <c r="D41" s="26"/>
      <c r="E41" s="26"/>
      <c r="F41" s="26"/>
      <c r="G41" s="5"/>
      <c r="H41" s="18"/>
      <c r="I41" s="18"/>
      <c r="J41" s="18"/>
      <c r="K41" s="18"/>
      <c r="M41" s="18"/>
      <c r="N41" s="18"/>
      <c r="O41" s="18"/>
      <c r="P41" s="36"/>
      <c r="Q41" s="18"/>
      <c r="R41" s="39"/>
      <c r="S41" s="18"/>
      <c r="T41" s="18"/>
    </row>
    <row r="42" spans="1:33" x14ac:dyDescent="0.25">
      <c r="A42" s="5"/>
      <c r="B42" s="22"/>
      <c r="C42" s="41"/>
      <c r="D42" s="37"/>
      <c r="E42" s="37"/>
      <c r="F42" s="37"/>
      <c r="G42" s="40"/>
      <c r="N42" s="36"/>
      <c r="O42" s="36"/>
      <c r="R42" s="22"/>
    </row>
    <row r="43" spans="1:33" x14ac:dyDescent="0.25">
      <c r="A43" s="5"/>
      <c r="B43" s="22"/>
      <c r="C43" s="41"/>
      <c r="D43" s="26"/>
      <c r="E43" s="26"/>
      <c r="F43" s="26"/>
      <c r="G43" s="5"/>
      <c r="H43" s="40"/>
      <c r="M43" s="36"/>
      <c r="R43" s="22"/>
      <c r="U43" s="14"/>
      <c r="V43" s="14"/>
    </row>
    <row r="44" spans="1:33" x14ac:dyDescent="0.25">
      <c r="A44" s="5"/>
      <c r="B44" s="22"/>
      <c r="C44" s="41"/>
      <c r="D44" s="26"/>
      <c r="E44" s="26"/>
      <c r="F44" s="26"/>
      <c r="G44" s="5"/>
      <c r="M44" s="36"/>
      <c r="N44" s="36"/>
      <c r="O44" s="36"/>
      <c r="R44" s="22"/>
    </row>
    <row r="45" spans="1:33" x14ac:dyDescent="0.25">
      <c r="A45" s="5"/>
      <c r="B45" s="22"/>
      <c r="C45" s="41"/>
      <c r="D45" s="26"/>
      <c r="E45" s="26"/>
      <c r="F45" s="26"/>
      <c r="G45" s="5"/>
      <c r="R45" s="22"/>
    </row>
    <row r="46" spans="1:33" x14ac:dyDescent="0.25">
      <c r="A46" s="25"/>
      <c r="B46" s="22"/>
      <c r="C46" s="41"/>
      <c r="D46" s="26"/>
      <c r="E46" s="26"/>
      <c r="F46" s="26"/>
      <c r="G46" s="5"/>
      <c r="H46" s="40"/>
      <c r="I46" s="18"/>
      <c r="K46" s="18"/>
      <c r="L46" s="18"/>
      <c r="M46" s="18"/>
      <c r="N46" s="18"/>
      <c r="O46" s="18"/>
      <c r="P46" s="18"/>
      <c r="Q46" s="18"/>
      <c r="R46" s="22"/>
      <c r="S46" s="18"/>
      <c r="U46" s="34"/>
      <c r="V46" s="34"/>
      <c r="W46" s="13"/>
    </row>
    <row r="47" spans="1:33" x14ac:dyDescent="0.25">
      <c r="A47" s="5"/>
      <c r="B47" s="22"/>
      <c r="C47" s="41"/>
      <c r="D47" s="26"/>
      <c r="E47" s="26"/>
      <c r="F47" s="26"/>
      <c r="G47" s="5"/>
      <c r="H47" s="36"/>
      <c r="I47" s="18"/>
      <c r="J47" s="18"/>
      <c r="L47" s="18"/>
      <c r="M47" s="36"/>
      <c r="N47" s="18"/>
      <c r="O47" s="18"/>
      <c r="P47" s="36"/>
      <c r="Q47" s="18"/>
      <c r="R47" s="18"/>
      <c r="S47" s="18"/>
      <c r="T47" s="18"/>
      <c r="U47" s="34"/>
      <c r="V47" s="34"/>
    </row>
    <row r="48" spans="1:33" x14ac:dyDescent="0.25">
      <c r="A48" s="5"/>
      <c r="B48" s="22"/>
      <c r="C48" s="41"/>
      <c r="D48" s="26"/>
      <c r="E48" s="26"/>
      <c r="F48" s="26"/>
      <c r="G48" s="5"/>
      <c r="H48" s="40"/>
      <c r="M48" s="36"/>
    </row>
    <row r="49" spans="1:33" x14ac:dyDescent="0.25">
      <c r="A49" s="5"/>
      <c r="B49" s="22"/>
      <c r="C49" s="41"/>
      <c r="D49" s="26"/>
      <c r="E49" s="26"/>
      <c r="F49" s="26"/>
      <c r="G49" s="5"/>
      <c r="H49" s="40"/>
      <c r="N49" s="36"/>
      <c r="O49" s="36"/>
    </row>
    <row r="50" spans="1:33" x14ac:dyDescent="0.25">
      <c r="A50" s="5"/>
      <c r="B50" s="22"/>
      <c r="C50" s="41"/>
      <c r="D50" s="26"/>
      <c r="E50" s="26"/>
      <c r="F50" s="26"/>
      <c r="G50" s="5"/>
      <c r="H50" s="36"/>
      <c r="I50" s="18"/>
      <c r="L50" s="18"/>
      <c r="M50" s="18"/>
      <c r="N50" s="36"/>
      <c r="O50" s="36"/>
      <c r="P50" s="18"/>
      <c r="Q50" s="18"/>
      <c r="S50" s="18"/>
      <c r="U50" s="34"/>
      <c r="V50" s="34"/>
    </row>
    <row r="51" spans="1:33" x14ac:dyDescent="0.25">
      <c r="A51" s="5"/>
      <c r="B51" s="22"/>
      <c r="C51" s="41"/>
      <c r="D51" s="26"/>
      <c r="E51" s="26"/>
      <c r="F51" s="26"/>
      <c r="G51" s="5"/>
      <c r="M51" s="36"/>
      <c r="N51" s="36"/>
      <c r="O51" s="36"/>
      <c r="W51" s="13"/>
    </row>
    <row r="52" spans="1:33" x14ac:dyDescent="0.25">
      <c r="A52" s="5"/>
      <c r="B52" s="22"/>
      <c r="C52" s="41"/>
      <c r="D52" s="26"/>
      <c r="E52" s="26"/>
      <c r="F52" s="26"/>
      <c r="G52" s="5"/>
      <c r="H52" s="36"/>
      <c r="I52" s="18"/>
      <c r="L52" s="18"/>
      <c r="M52" s="18"/>
      <c r="N52" s="18"/>
      <c r="O52" s="18"/>
      <c r="P52" s="18"/>
      <c r="Q52" s="18"/>
      <c r="S52" s="18"/>
      <c r="U52" s="34"/>
      <c r="V52" s="34"/>
    </row>
    <row r="53" spans="1:33" x14ac:dyDescent="0.25">
      <c r="B53" s="22"/>
      <c r="C53" s="41"/>
      <c r="D53" s="26"/>
      <c r="E53" s="26"/>
      <c r="F53" s="26"/>
      <c r="G53" s="5"/>
      <c r="H53" s="36"/>
      <c r="U53" s="35"/>
      <c r="W53" s="13"/>
      <c r="X53" s="4"/>
      <c r="Y53" s="4"/>
      <c r="Z53" s="17"/>
      <c r="AE53" s="11"/>
      <c r="AF53" s="10"/>
      <c r="AG53" s="10"/>
    </row>
    <row r="54" spans="1:33" x14ac:dyDescent="0.25">
      <c r="A54" s="5"/>
      <c r="B54" s="22"/>
      <c r="C54" s="41"/>
      <c r="D54" s="26"/>
      <c r="E54" s="26"/>
      <c r="F54" s="26"/>
      <c r="G54" s="5"/>
      <c r="M54" s="36"/>
    </row>
    <row r="55" spans="1:33" x14ac:dyDescent="0.25">
      <c r="A55" s="5"/>
      <c r="B55" s="22"/>
      <c r="C55" s="41"/>
      <c r="D55" s="37"/>
      <c r="E55" s="37"/>
      <c r="F55" s="37"/>
      <c r="G55" s="40"/>
      <c r="N55" s="36"/>
      <c r="O55" s="36"/>
      <c r="X55" s="4"/>
      <c r="Y55" s="4"/>
      <c r="Z55" s="17"/>
      <c r="AE55" s="11"/>
      <c r="AF55" s="10"/>
      <c r="AG55" s="10"/>
    </row>
    <row r="56" spans="1:33" x14ac:dyDescent="0.25">
      <c r="A56" s="5"/>
      <c r="B56" s="22"/>
      <c r="C56" s="41"/>
      <c r="D56" s="26"/>
      <c r="E56" s="26"/>
      <c r="F56" s="26"/>
      <c r="G56" s="5"/>
      <c r="H56" s="36"/>
      <c r="M56" s="36"/>
      <c r="N56" s="36"/>
      <c r="O56" s="36"/>
    </row>
  </sheetData>
  <autoFilter ref="E1:E56" xr:uid="{562B9D85-D974-44A0-BFE2-ED25652E6E66}"/>
  <sortState xmlns:xlrd2="http://schemas.microsoft.com/office/spreadsheetml/2017/richdata2" ref="A2:AP56">
    <sortCondition descending="1" ref="C2:C56"/>
    <sortCondition ref="E2:E56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171EF-76D2-4A6D-AFD5-7D3E13127AE1}">
  <dimension ref="A1:AP64"/>
  <sheetViews>
    <sheetView workbookViewId="0">
      <selection activeCell="E34" sqref="E3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29" t="s">
        <v>4</v>
      </c>
      <c r="B1" s="19" t="s">
        <v>3</v>
      </c>
      <c r="C1" s="20" t="s">
        <v>750</v>
      </c>
      <c r="D1" s="28" t="s">
        <v>0</v>
      </c>
      <c r="E1" s="30" t="s">
        <v>5</v>
      </c>
      <c r="F1" s="30" t="s">
        <v>2</v>
      </c>
      <c r="G1" s="30" t="s">
        <v>1</v>
      </c>
      <c r="H1" s="32" t="s">
        <v>8</v>
      </c>
      <c r="I1" s="32" t="s">
        <v>14</v>
      </c>
      <c r="J1" s="32" t="s">
        <v>10</v>
      </c>
      <c r="K1" s="32" t="s">
        <v>11</v>
      </c>
      <c r="L1" s="32" t="s">
        <v>13</v>
      </c>
      <c r="M1" s="32" t="s">
        <v>10</v>
      </c>
      <c r="N1" s="32" t="s">
        <v>9</v>
      </c>
      <c r="O1" s="32" t="s">
        <v>12</v>
      </c>
      <c r="P1" s="44" t="s">
        <v>12</v>
      </c>
      <c r="Q1" s="32" t="s">
        <v>7</v>
      </c>
      <c r="R1" s="32" t="s">
        <v>10</v>
      </c>
      <c r="S1" s="32" t="s">
        <v>15</v>
      </c>
      <c r="T1" s="32"/>
      <c r="U1" s="32"/>
      <c r="V1" s="32"/>
      <c r="W1" s="31"/>
      <c r="X1" s="31"/>
      <c r="Y1" s="31"/>
      <c r="Z1" s="31"/>
      <c r="AA1" s="31"/>
      <c r="AB1" s="31"/>
      <c r="AC1" s="31"/>
      <c r="AD1" s="31"/>
      <c r="AE1" s="31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</row>
    <row r="2" spans="1:42" x14ac:dyDescent="0.25">
      <c r="A2" s="58" t="s">
        <v>1277</v>
      </c>
      <c r="B2" s="22" t="e" cm="1">
        <f t="array" ref="B2">SUM(LARGE(H2:AA2,{1,2,3,4}))</f>
        <v>#NUM!</v>
      </c>
      <c r="C2" s="41" cm="1">
        <f t="array" ref="C2">SUM(LARGE(H2:AA2,{1,2}))</f>
        <v>142.286</v>
      </c>
      <c r="D2" t="s">
        <v>929</v>
      </c>
      <c r="E2" s="46" t="s">
        <v>854</v>
      </c>
      <c r="F2" s="46" t="s">
        <v>1107</v>
      </c>
      <c r="G2" s="46" t="s">
        <v>855</v>
      </c>
      <c r="H2" s="40"/>
      <c r="M2" s="13">
        <v>74.286000000000001</v>
      </c>
      <c r="O2" s="13">
        <v>68</v>
      </c>
      <c r="T2" s="36"/>
      <c r="U2" s="42"/>
      <c r="V2" s="42"/>
    </row>
    <row r="3" spans="1:42" x14ac:dyDescent="0.25">
      <c r="A3" s="58" t="s">
        <v>1277</v>
      </c>
      <c r="B3" s="22" t="e" cm="1">
        <f t="array" ref="B3">SUM(LARGE(H3:AA3,{1,2,3,4}))</f>
        <v>#NUM!</v>
      </c>
      <c r="C3" s="41" cm="1">
        <f t="array" ref="C3">SUM(LARGE(H3:AA3,{1,2}))</f>
        <v>137.286</v>
      </c>
      <c r="D3" t="s">
        <v>610</v>
      </c>
      <c r="E3" t="s">
        <v>195</v>
      </c>
      <c r="F3" t="s">
        <v>615</v>
      </c>
      <c r="G3" t="s">
        <v>193</v>
      </c>
      <c r="H3" s="18"/>
      <c r="J3" s="13">
        <v>67.429000000000002</v>
      </c>
      <c r="N3" s="13">
        <v>68</v>
      </c>
      <c r="P3" s="40"/>
      <c r="Q3" s="18"/>
      <c r="S3" s="18">
        <v>69.286000000000001</v>
      </c>
      <c r="T3" s="18"/>
      <c r="U3" s="43"/>
      <c r="V3" s="43"/>
    </row>
    <row r="4" spans="1:42" x14ac:dyDescent="0.25">
      <c r="A4" s="58" t="s">
        <v>1277</v>
      </c>
      <c r="B4" s="22" cm="1">
        <f t="array" ref="B4">SUM(LARGE(H4:AA4,{1,2,3,4}))</f>
        <v>262.57157142857147</v>
      </c>
      <c r="C4" s="41" cm="1">
        <f t="array" ref="C4">SUM(LARGE(H4:AA4,{1,2}))</f>
        <v>136.71457142857145</v>
      </c>
      <c r="D4" t="s">
        <v>1109</v>
      </c>
      <c r="E4" t="s">
        <v>1110</v>
      </c>
      <c r="F4" t="s">
        <v>1111</v>
      </c>
      <c r="G4" t="s">
        <v>25</v>
      </c>
      <c r="H4" s="18"/>
      <c r="O4" s="13">
        <v>64.286000000000001</v>
      </c>
      <c r="P4" s="13">
        <f>229/350*100</f>
        <v>65.428571428571431</v>
      </c>
      <c r="R4" s="13">
        <v>61.570999999999998</v>
      </c>
      <c r="S4" s="18">
        <v>71.286000000000001</v>
      </c>
    </row>
    <row r="5" spans="1:42" x14ac:dyDescent="0.25">
      <c r="A5" s="58" t="s">
        <v>1277</v>
      </c>
      <c r="B5" s="22" t="e" cm="1">
        <f t="array" ref="B5">SUM(LARGE(H5:AA5,{1,2,3,4}))</f>
        <v>#NUM!</v>
      </c>
      <c r="C5" s="41" cm="1">
        <f t="array" ref="C5">SUM(LARGE(H5:AA5,{1,2}))</f>
        <v>135.14242857142858</v>
      </c>
      <c r="D5" t="s">
        <v>391</v>
      </c>
      <c r="E5" t="s">
        <v>395</v>
      </c>
      <c r="F5" t="s">
        <v>398</v>
      </c>
      <c r="G5"/>
      <c r="H5" s="18"/>
      <c r="I5" s="13">
        <v>64.570999999999998</v>
      </c>
      <c r="P5" s="13">
        <f>247/350*100</f>
        <v>70.571428571428569</v>
      </c>
      <c r="Q5" s="18"/>
      <c r="S5" s="13">
        <v>62</v>
      </c>
      <c r="T5" s="22"/>
      <c r="W5" s="15"/>
    </row>
    <row r="6" spans="1:42" x14ac:dyDescent="0.25">
      <c r="A6" s="58" t="s">
        <v>1277</v>
      </c>
      <c r="B6" s="22" t="e" cm="1">
        <f t="array" ref="B6">SUM(LARGE(H6:AA6,{1,2,3,4}))</f>
        <v>#NUM!</v>
      </c>
      <c r="C6" s="41" cm="1">
        <f t="array" ref="C6">SUM(LARGE(H6:AA6,{1,2}))</f>
        <v>134.571</v>
      </c>
      <c r="D6" t="s">
        <v>390</v>
      </c>
      <c r="E6" t="s">
        <v>313</v>
      </c>
      <c r="F6" t="s">
        <v>397</v>
      </c>
      <c r="G6" s="37"/>
      <c r="H6" s="18"/>
      <c r="I6" s="13">
        <v>65.856999999999999</v>
      </c>
      <c r="P6" s="13">
        <f>225.5/350*100</f>
        <v>64.428571428571431</v>
      </c>
      <c r="S6" s="18">
        <v>68.713999999999999</v>
      </c>
    </row>
    <row r="7" spans="1:42" x14ac:dyDescent="0.25">
      <c r="A7" s="58" t="s">
        <v>1277</v>
      </c>
      <c r="B7" s="22" t="e" cm="1">
        <f t="array" ref="B7">SUM(LARGE(H7:AA7,{1,2,3,4}))</f>
        <v>#NUM!</v>
      </c>
      <c r="C7" s="41" cm="1">
        <f t="array" ref="C7">SUM(LARGE(H7:AA7,{1,2}))</f>
        <v>132.429</v>
      </c>
      <c r="D7" t="s">
        <v>392</v>
      </c>
      <c r="E7" t="s">
        <v>287</v>
      </c>
      <c r="F7" t="s">
        <v>399</v>
      </c>
      <c r="G7" s="37"/>
      <c r="H7" s="18"/>
      <c r="I7" s="13">
        <v>58.713999999999999</v>
      </c>
      <c r="N7" s="13">
        <v>69</v>
      </c>
      <c r="P7" s="36"/>
      <c r="R7" s="18"/>
      <c r="S7" s="13">
        <v>63.429000000000002</v>
      </c>
      <c r="U7" s="35"/>
      <c r="V7" s="35"/>
    </row>
    <row r="8" spans="1:42" x14ac:dyDescent="0.25">
      <c r="A8" s="58" t="s">
        <v>1277</v>
      </c>
      <c r="B8" s="22" t="e" cm="1">
        <f t="array" ref="B8">SUM(LARGE(H8:AA8,{1,2,3,4}))</f>
        <v>#NUM!</v>
      </c>
      <c r="C8" s="41" cm="1">
        <f t="array" ref="C8">SUM(LARGE(H8:AA8,{1,2}))</f>
        <v>129.429</v>
      </c>
      <c r="D8" t="s">
        <v>607</v>
      </c>
      <c r="E8" s="37" t="s">
        <v>608</v>
      </c>
      <c r="F8" s="37" t="s">
        <v>613</v>
      </c>
      <c r="G8" s="40" t="s">
        <v>616</v>
      </c>
      <c r="H8" s="18"/>
      <c r="J8" s="13">
        <v>65</v>
      </c>
      <c r="S8" s="18">
        <v>64.429000000000002</v>
      </c>
      <c r="U8" s="35"/>
      <c r="V8" s="35"/>
    </row>
    <row r="9" spans="1:42" x14ac:dyDescent="0.25">
      <c r="A9" s="58" t="s">
        <v>1277</v>
      </c>
      <c r="B9" s="22" t="e" cm="1">
        <f t="array" ref="B9">SUM(LARGE(H9:AA9,{1,2,3,4}))</f>
        <v>#NUM!</v>
      </c>
      <c r="C9" s="41" cm="1">
        <f t="array" ref="C9">SUM(LARGE(H9:AA9,{1,2}))</f>
        <v>129.42857142857142</v>
      </c>
      <c r="D9" t="s">
        <v>1160</v>
      </c>
      <c r="E9" t="s">
        <v>1156</v>
      </c>
      <c r="F9" t="s">
        <v>1161</v>
      </c>
      <c r="G9" t="s">
        <v>193</v>
      </c>
      <c r="H9" s="18"/>
      <c r="P9" s="13">
        <f>222/350*100</f>
        <v>63.428571428571423</v>
      </c>
      <c r="R9" s="13">
        <v>66</v>
      </c>
    </row>
    <row r="10" spans="1:42" x14ac:dyDescent="0.25">
      <c r="A10" s="58" t="s">
        <v>1277</v>
      </c>
      <c r="B10" s="22" t="e" cm="1">
        <f t="array" ref="B10">SUM(LARGE(H10:AA10,{1,2,3,4}))</f>
        <v>#NUM!</v>
      </c>
      <c r="C10" s="41" cm="1">
        <f t="array" ref="C10">SUM(LARGE(H10:AA10,{1,2}))</f>
        <v>126</v>
      </c>
      <c r="D10" t="s">
        <v>603</v>
      </c>
      <c r="E10" t="s">
        <v>604</v>
      </c>
      <c r="F10" t="s">
        <v>611</v>
      </c>
      <c r="G10" t="s">
        <v>160</v>
      </c>
      <c r="H10" s="18"/>
      <c r="J10" s="13">
        <v>60.713999999999999</v>
      </c>
      <c r="M10" s="13">
        <v>58.143000000000001</v>
      </c>
      <c r="Q10" s="18"/>
      <c r="R10" s="13">
        <v>65.286000000000001</v>
      </c>
      <c r="S10" s="18"/>
      <c r="U10" s="35"/>
      <c r="V10" s="35"/>
    </row>
    <row r="11" spans="1:42" x14ac:dyDescent="0.25">
      <c r="A11" s="58" t="s">
        <v>1277</v>
      </c>
      <c r="B11" s="22" t="e" cm="1">
        <f t="array" ref="B11">SUM(LARGE(H11:AA11,{1,2,3,4}))</f>
        <v>#NUM!</v>
      </c>
      <c r="C11" s="41" cm="1">
        <f t="array" ref="C11">SUM(LARGE(H11:AA11,{1,2}))</f>
        <v>126</v>
      </c>
      <c r="D11" t="s">
        <v>1114</v>
      </c>
      <c r="E11" s="37" t="s">
        <v>1098</v>
      </c>
      <c r="F11" s="37" t="s">
        <v>1115</v>
      </c>
      <c r="G11" s="40" t="s">
        <v>445</v>
      </c>
      <c r="H11" s="18"/>
      <c r="O11" s="13">
        <v>61.429000000000002</v>
      </c>
      <c r="P11" s="40"/>
      <c r="R11" s="18">
        <v>60</v>
      </c>
      <c r="S11" s="13">
        <v>64.570999999999998</v>
      </c>
    </row>
    <row r="12" spans="1:42" x14ac:dyDescent="0.25">
      <c r="A12" s="58" t="s">
        <v>1277</v>
      </c>
      <c r="B12" s="22" t="e" cm="1">
        <f t="array" ref="B12">SUM(LARGE(H12:AA12,{1,2,3,4}))</f>
        <v>#NUM!</v>
      </c>
      <c r="C12" s="41" cm="1">
        <f t="array" ref="C12">SUM(LARGE(H12:AA12,{1,2}))</f>
        <v>125.286</v>
      </c>
      <c r="D12" t="s">
        <v>605</v>
      </c>
      <c r="E12" t="s">
        <v>606</v>
      </c>
      <c r="F12" t="s">
        <v>612</v>
      </c>
      <c r="G12" t="s">
        <v>43</v>
      </c>
      <c r="H12" s="18"/>
      <c r="J12" s="13">
        <v>63.143000000000001</v>
      </c>
      <c r="M12" s="13">
        <v>62.143000000000001</v>
      </c>
      <c r="R12" s="13">
        <v>59.429000000000002</v>
      </c>
      <c r="W12" s="13"/>
    </row>
    <row r="13" spans="1:42" x14ac:dyDescent="0.25">
      <c r="A13" s="58" t="s">
        <v>1277</v>
      </c>
      <c r="B13" s="22" t="e" cm="1">
        <f t="array" ref="B13">SUM(LARGE(H13:AA13,{1,2,3,4}))</f>
        <v>#NUM!</v>
      </c>
      <c r="C13" s="41" cm="1">
        <f t="array" ref="C13">SUM(LARGE(H13:AA13,{1,2}))</f>
        <v>124.429</v>
      </c>
      <c r="D13" t="s">
        <v>1069</v>
      </c>
      <c r="E13" t="s">
        <v>1070</v>
      </c>
      <c r="F13" t="s">
        <v>1071</v>
      </c>
      <c r="G13" t="s">
        <v>50</v>
      </c>
      <c r="H13" s="18"/>
      <c r="N13" s="13">
        <v>64.429000000000002</v>
      </c>
      <c r="P13" s="13">
        <f>210/350*100</f>
        <v>60</v>
      </c>
      <c r="U13" s="35"/>
      <c r="V13" s="35"/>
    </row>
    <row r="14" spans="1:42" x14ac:dyDescent="0.25">
      <c r="A14" s="58" t="s">
        <v>1277</v>
      </c>
      <c r="B14" s="22" t="e" cm="1">
        <f t="array" ref="B14">SUM(LARGE(H14:AA14,{1,2,3,4}))</f>
        <v>#NUM!</v>
      </c>
      <c r="C14" s="41" cm="1">
        <f t="array" ref="C14">SUM(LARGE(H14:AA14,{1,2}))</f>
        <v>123</v>
      </c>
      <c r="D14" t="s">
        <v>1073</v>
      </c>
      <c r="E14" t="s">
        <v>1074</v>
      </c>
      <c r="F14" t="s">
        <v>1076</v>
      </c>
      <c r="G14" t="s">
        <v>481</v>
      </c>
      <c r="H14" s="40"/>
      <c r="N14" s="13">
        <v>60.286000000000001</v>
      </c>
      <c r="S14" s="13">
        <v>62.713999999999999</v>
      </c>
    </row>
    <row r="15" spans="1:42" x14ac:dyDescent="0.25">
      <c r="A15" s="58" t="s">
        <v>1277</v>
      </c>
      <c r="B15" s="22" cm="1">
        <f t="array" ref="B15">SUM(LARGE(H15:AA15,{1,2,3,4}))</f>
        <v>239.28571428571428</v>
      </c>
      <c r="C15" s="41" cm="1">
        <f t="array" ref="C15">SUM(LARGE(H15:AA15,{1,2}))</f>
        <v>122.14271428571428</v>
      </c>
      <c r="D15" t="s">
        <v>1072</v>
      </c>
      <c r="E15" t="s">
        <v>331</v>
      </c>
      <c r="F15" t="s">
        <v>1075</v>
      </c>
      <c r="G15" t="s">
        <v>950</v>
      </c>
      <c r="N15" s="13">
        <v>60.856999999999999</v>
      </c>
      <c r="O15" s="13">
        <v>58.143000000000001</v>
      </c>
      <c r="P15" s="13">
        <f>214.5/350*100</f>
        <v>61.285714285714285</v>
      </c>
      <c r="S15" s="13">
        <v>59</v>
      </c>
    </row>
    <row r="16" spans="1:42" x14ac:dyDescent="0.25">
      <c r="A16" s="60" t="s">
        <v>1278</v>
      </c>
      <c r="B16" s="22" t="e" cm="1">
        <f t="array" ref="B16">SUM(LARGE(H16:AA16,{1,2,3,4}))</f>
        <v>#NUM!</v>
      </c>
      <c r="C16" s="41" cm="1">
        <f t="array" ref="C16">SUM(LARGE(H16:AA16,{1,2}))</f>
        <v>120.71457142857143</v>
      </c>
      <c r="D16" t="s">
        <v>394</v>
      </c>
      <c r="E16" t="s">
        <v>396</v>
      </c>
      <c r="F16" t="s">
        <v>401</v>
      </c>
      <c r="G16"/>
      <c r="H16" s="18"/>
      <c r="I16" s="13">
        <v>54.713999999999999</v>
      </c>
      <c r="N16" s="13">
        <v>64.286000000000001</v>
      </c>
      <c r="P16" s="13">
        <f>197.5/350*100</f>
        <v>56.428571428571431</v>
      </c>
      <c r="Q16" s="18"/>
      <c r="R16" s="18"/>
      <c r="S16" s="18"/>
      <c r="W16" s="13"/>
    </row>
    <row r="17" spans="1:23" x14ac:dyDescent="0.25">
      <c r="A17" s="60" t="s">
        <v>1278</v>
      </c>
      <c r="B17" s="22" t="e" cm="1">
        <f t="array" ref="B17">SUM(LARGE(H17:AA17,{1,2,3,4}))</f>
        <v>#NUM!</v>
      </c>
      <c r="C17" s="41" cm="1">
        <f t="array" ref="C17">SUM(LARGE(H17:AA17,{1,2}))</f>
        <v>118.286</v>
      </c>
      <c r="D17" t="s">
        <v>609</v>
      </c>
      <c r="E17" t="s">
        <v>586</v>
      </c>
      <c r="F17" t="s">
        <v>614</v>
      </c>
      <c r="G17" t="s">
        <v>160</v>
      </c>
      <c r="H17" s="18"/>
      <c r="J17" s="13">
        <v>57.856999999999999</v>
      </c>
      <c r="M17" s="13">
        <v>60.429000000000002</v>
      </c>
      <c r="P17" s="40"/>
      <c r="R17" s="13">
        <v>57.143000000000001</v>
      </c>
    </row>
    <row r="18" spans="1:23" x14ac:dyDescent="0.25">
      <c r="A18" s="26"/>
      <c r="B18" s="22" t="e" cm="1">
        <f t="array" ref="B18">SUM(LARGE(H18:AA18,{1,2,3,4}))</f>
        <v>#NUM!</v>
      </c>
      <c r="C18" s="41" t="e" cm="1">
        <f t="array" ref="C18">SUM(LARGE(H18:AA18,{1,2}))</f>
        <v>#NUM!</v>
      </c>
      <c r="D18" s="37" t="s">
        <v>930</v>
      </c>
      <c r="E18" s="26" t="s">
        <v>856</v>
      </c>
      <c r="F18" s="26" t="s">
        <v>857</v>
      </c>
      <c r="G18" s="5" t="s">
        <v>858</v>
      </c>
      <c r="H18" s="36"/>
      <c r="M18" s="13">
        <v>57.143000000000001</v>
      </c>
      <c r="Q18" s="18"/>
      <c r="R18" s="22"/>
      <c r="S18" s="18"/>
      <c r="W18" s="16"/>
    </row>
    <row r="19" spans="1:23" x14ac:dyDescent="0.25">
      <c r="A19" s="26"/>
      <c r="B19" s="22" t="e" cm="1">
        <f t="array" ref="B19">SUM(LARGE(H19:AA19,{1,2,3,4}))</f>
        <v>#NUM!</v>
      </c>
      <c r="C19" s="41" t="e" cm="1">
        <f t="array" ref="C19">SUM(LARGE(H19:AA19,{1,2}))</f>
        <v>#NUM!</v>
      </c>
      <c r="D19" s="37" t="s">
        <v>393</v>
      </c>
      <c r="E19" s="37" t="s">
        <v>378</v>
      </c>
      <c r="F19" s="37" t="s">
        <v>400</v>
      </c>
      <c r="G19" s="40"/>
      <c r="H19" s="18"/>
      <c r="I19" s="13">
        <v>56</v>
      </c>
      <c r="R19" s="22"/>
      <c r="W19" s="13"/>
    </row>
    <row r="20" spans="1:23" x14ac:dyDescent="0.25">
      <c r="A20" s="26"/>
      <c r="B20" s="22" t="e" cm="1">
        <f t="array" ref="B20">SUM(LARGE(H20:AA20,{1,2,3,4}))</f>
        <v>#NUM!</v>
      </c>
      <c r="C20" s="41" t="e" cm="1">
        <f t="array" ref="C20">SUM(LARGE(H20:AA20,{1,2}))</f>
        <v>#NUM!</v>
      </c>
      <c r="D20" t="s">
        <v>1235</v>
      </c>
      <c r="E20" s="37" t="s">
        <v>1221</v>
      </c>
      <c r="F20" s="37" t="s">
        <v>1236</v>
      </c>
      <c r="G20" s="40" t="s">
        <v>516</v>
      </c>
      <c r="H20" s="18"/>
      <c r="R20" s="13">
        <v>55.429000000000002</v>
      </c>
      <c r="U20" s="35"/>
      <c r="V20" s="35"/>
    </row>
    <row r="21" spans="1:23" x14ac:dyDescent="0.25">
      <c r="A21" s="26"/>
      <c r="B21" s="22" t="e" cm="1">
        <f t="array" ref="B21">SUM(LARGE(H21:AA21,{1,2,3,4}))</f>
        <v>#NUM!</v>
      </c>
      <c r="C21" s="41" t="e" cm="1">
        <f t="array" ref="C21">SUM(LARGE(H21:AA21,{1,2}))</f>
        <v>#NUM!</v>
      </c>
      <c r="D21" t="s">
        <v>1274</v>
      </c>
      <c r="E21" t="s">
        <v>1275</v>
      </c>
      <c r="F21" t="s">
        <v>1276</v>
      </c>
      <c r="G21" t="s">
        <v>1028</v>
      </c>
      <c r="H21" s="18"/>
      <c r="S21" s="13">
        <v>61.713999999999999</v>
      </c>
      <c r="T21" s="18"/>
      <c r="U21" s="34"/>
      <c r="V21" s="34"/>
    </row>
    <row r="22" spans="1:23" x14ac:dyDescent="0.25">
      <c r="A22" s="25"/>
      <c r="B22" s="22"/>
      <c r="C22" s="41"/>
      <c r="D22" s="5"/>
      <c r="E22" s="26"/>
      <c r="F22" s="26"/>
      <c r="G22" s="2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14"/>
      <c r="V22" s="14"/>
    </row>
    <row r="23" spans="1:23" x14ac:dyDescent="0.25">
      <c r="B23" s="22"/>
      <c r="C23" s="41"/>
      <c r="D23" s="5"/>
      <c r="E23" s="26"/>
      <c r="F23" s="26"/>
      <c r="G23" s="26"/>
      <c r="H23" s="5"/>
      <c r="I23" s="5"/>
      <c r="J23" s="5"/>
      <c r="K23" s="14"/>
      <c r="M23" s="14"/>
      <c r="N23" s="14"/>
      <c r="O23" s="14"/>
      <c r="P23" s="14"/>
      <c r="Q23" s="14"/>
      <c r="R23" s="14"/>
      <c r="S23" s="14"/>
      <c r="T23" s="14"/>
    </row>
    <row r="24" spans="1:23" x14ac:dyDescent="0.25">
      <c r="B24" s="22"/>
      <c r="C24" s="41"/>
      <c r="D24" s="5"/>
      <c r="E24" s="26"/>
      <c r="F24" s="26"/>
      <c r="G24" s="26"/>
      <c r="M24" s="36"/>
      <c r="N24" s="36"/>
      <c r="O24" s="36"/>
    </row>
    <row r="25" spans="1:23" x14ac:dyDescent="0.25">
      <c r="B25" s="22"/>
      <c r="C25" s="41"/>
      <c r="D25" s="5"/>
      <c r="E25" s="26"/>
      <c r="F25" s="26"/>
      <c r="G25" s="26"/>
      <c r="H25" s="36"/>
    </row>
    <row r="26" spans="1:23" x14ac:dyDescent="0.25">
      <c r="A26" s="25"/>
      <c r="B26" s="22"/>
      <c r="C26" s="41"/>
      <c r="D26" s="5"/>
      <c r="E26" s="26"/>
      <c r="F26" s="26"/>
      <c r="G26" s="26"/>
      <c r="H26" s="36"/>
    </row>
    <row r="27" spans="1:23" x14ac:dyDescent="0.25">
      <c r="A27" s="25"/>
      <c r="B27" s="22"/>
      <c r="C27" s="41"/>
      <c r="D27" s="5"/>
      <c r="E27" s="26"/>
      <c r="F27" s="26"/>
      <c r="G27" s="26"/>
      <c r="H27" s="36"/>
      <c r="U27" s="35"/>
      <c r="V27" s="35"/>
    </row>
    <row r="28" spans="1:23" x14ac:dyDescent="0.25">
      <c r="B28" s="22"/>
      <c r="C28" s="41"/>
      <c r="D28" s="5"/>
      <c r="E28" s="26"/>
      <c r="F28" s="26"/>
      <c r="G28" s="26"/>
      <c r="P28" s="36"/>
    </row>
    <row r="29" spans="1:23" x14ac:dyDescent="0.25">
      <c r="A29" s="25"/>
      <c r="B29" s="22"/>
      <c r="C29" s="41"/>
      <c r="D29" s="5"/>
      <c r="E29" s="26"/>
      <c r="F29" s="26"/>
      <c r="G29" s="26"/>
      <c r="H29" s="36"/>
      <c r="I29" s="18"/>
      <c r="L29" s="18"/>
      <c r="M29" s="18"/>
      <c r="N29" s="18"/>
      <c r="O29" s="18"/>
      <c r="P29" s="18"/>
      <c r="Q29" s="18"/>
      <c r="R29" s="18"/>
      <c r="S29" s="18"/>
      <c r="T29" s="18"/>
    </row>
    <row r="30" spans="1:23" x14ac:dyDescent="0.25">
      <c r="A30" s="25"/>
      <c r="B30" s="22"/>
      <c r="C30" s="41"/>
      <c r="D30" s="5"/>
      <c r="E30" s="26"/>
      <c r="F30" s="26"/>
      <c r="G30" s="26"/>
      <c r="H30" s="18"/>
      <c r="I30" s="18"/>
      <c r="J30" s="18"/>
      <c r="K30" s="18"/>
      <c r="M30" s="18"/>
      <c r="N30" s="18"/>
      <c r="O30" s="18"/>
      <c r="P30" s="18"/>
      <c r="Q30" s="18"/>
      <c r="R30" s="18"/>
      <c r="S30" s="18"/>
      <c r="T30" s="18"/>
    </row>
    <row r="31" spans="1:23" x14ac:dyDescent="0.25">
      <c r="B31" s="22"/>
      <c r="C31" s="41"/>
      <c r="D31" s="5"/>
      <c r="E31" s="26"/>
      <c r="F31" s="26"/>
      <c r="G31" s="26"/>
      <c r="W31" s="13"/>
    </row>
    <row r="32" spans="1:23" x14ac:dyDescent="0.25">
      <c r="B32" s="22"/>
      <c r="C32" s="41"/>
      <c r="D32" s="5"/>
      <c r="E32" s="26"/>
      <c r="F32" s="26"/>
      <c r="G32" s="26"/>
      <c r="H32" s="36"/>
      <c r="S32" s="22"/>
      <c r="U32" s="35"/>
      <c r="V32" s="35"/>
    </row>
    <row r="33" spans="1:33" x14ac:dyDescent="0.25">
      <c r="A33" s="9"/>
      <c r="B33" s="22"/>
      <c r="C33" s="41"/>
      <c r="D33" s="5"/>
      <c r="E33" s="26"/>
      <c r="F33" s="26"/>
      <c r="G33" s="26"/>
      <c r="S33" s="22"/>
      <c r="U33" s="14"/>
      <c r="V33" s="14"/>
    </row>
    <row r="34" spans="1:33" x14ac:dyDescent="0.25">
      <c r="B34" s="22"/>
      <c r="C34" s="41"/>
      <c r="D34" s="5"/>
      <c r="E34" s="26"/>
      <c r="F34" s="26"/>
      <c r="G34" s="26"/>
      <c r="S34" s="22"/>
    </row>
    <row r="35" spans="1:33" x14ac:dyDescent="0.25">
      <c r="B35" s="22"/>
      <c r="C35" s="41"/>
      <c r="D35" s="5"/>
      <c r="E35" s="26"/>
      <c r="F35" s="26"/>
      <c r="G35" s="26"/>
      <c r="M35" s="36"/>
      <c r="N35" s="36"/>
      <c r="O35" s="36"/>
      <c r="S35" s="22"/>
    </row>
    <row r="36" spans="1:33" x14ac:dyDescent="0.25">
      <c r="A36" s="25"/>
      <c r="B36" s="22"/>
      <c r="C36" s="41"/>
      <c r="D36" s="5"/>
      <c r="E36" s="26"/>
      <c r="F36" s="26"/>
      <c r="G36" s="26"/>
      <c r="H36" s="36"/>
      <c r="S36" s="22"/>
    </row>
    <row r="37" spans="1:33" x14ac:dyDescent="0.25">
      <c r="B37" s="22"/>
      <c r="C37" s="41"/>
      <c r="D37" s="5"/>
      <c r="E37" s="26"/>
      <c r="F37" s="26"/>
      <c r="G37" s="26"/>
      <c r="S37" s="22"/>
      <c r="W37" s="13"/>
    </row>
    <row r="38" spans="1:33" x14ac:dyDescent="0.25">
      <c r="B38" s="22"/>
      <c r="C38" s="41"/>
      <c r="D38" s="5"/>
      <c r="E38" s="26"/>
      <c r="F38" s="26"/>
      <c r="G38" s="38"/>
      <c r="S38" s="22"/>
    </row>
    <row r="39" spans="1:33" x14ac:dyDescent="0.25">
      <c r="A39" s="25"/>
      <c r="B39" s="22" t="e" cm="1">
        <f t="array" ref="B39">SUM(LARGE(H39:AA39,{1,2,3,4}))</f>
        <v>#NUM!</v>
      </c>
      <c r="C39" s="41"/>
      <c r="D39" s="5"/>
      <c r="E39" s="26"/>
      <c r="F39" s="26"/>
      <c r="G39" s="26"/>
      <c r="H39" s="36"/>
      <c r="S39" s="22"/>
      <c r="U39" s="35"/>
      <c r="V39" s="35"/>
    </row>
    <row r="40" spans="1:33" x14ac:dyDescent="0.25">
      <c r="A40" s="25"/>
      <c r="B40" s="22" t="e" cm="1">
        <f t="array" ref="B40">SUM(LARGE(H40:AA40,{1,2,3,4}))</f>
        <v>#NUM!</v>
      </c>
      <c r="C40" s="41"/>
      <c r="D40" s="26"/>
      <c r="E40" s="26"/>
      <c r="F40" s="26"/>
      <c r="G40" s="5"/>
      <c r="H40" s="36"/>
      <c r="R40" s="22"/>
      <c r="U40" s="35"/>
      <c r="V40" s="35"/>
    </row>
    <row r="41" spans="1:33" x14ac:dyDescent="0.25">
      <c r="A41" s="25"/>
      <c r="B41" s="22" t="e" cm="1">
        <f t="array" ref="B41">SUM(LARGE(H41:AA41,{1,2,3,4}))</f>
        <v>#NUM!</v>
      </c>
      <c r="C41" s="41"/>
      <c r="D41" s="26"/>
      <c r="E41" s="26"/>
      <c r="F41" s="26"/>
      <c r="G41" s="5"/>
      <c r="H41" s="36"/>
      <c r="R41" s="22"/>
      <c r="U41" s="35"/>
      <c r="V41" s="35"/>
    </row>
    <row r="42" spans="1:33" x14ac:dyDescent="0.25">
      <c r="A42" s="25"/>
      <c r="B42" s="22" t="e" cm="1">
        <f t="array" ref="B42">SUM(LARGE(H42:AA42,{1,2,3,4}))</f>
        <v>#NUM!</v>
      </c>
      <c r="C42" s="41"/>
      <c r="D42" s="26"/>
      <c r="E42" s="26"/>
      <c r="F42" s="26"/>
      <c r="G42" s="5"/>
      <c r="H42" s="36"/>
      <c r="R42" s="22"/>
      <c r="U42" s="35"/>
      <c r="V42" s="35"/>
    </row>
    <row r="43" spans="1:33" x14ac:dyDescent="0.25">
      <c r="B43" s="22"/>
      <c r="C43" s="41"/>
      <c r="D43" s="26"/>
      <c r="E43" s="26"/>
      <c r="F43" s="26"/>
      <c r="G43" s="5"/>
      <c r="M43" s="36"/>
      <c r="N43" s="36"/>
      <c r="O43" s="36"/>
      <c r="R43" s="22"/>
    </row>
    <row r="44" spans="1:33" x14ac:dyDescent="0.25">
      <c r="A44" s="5"/>
      <c r="B44" s="22"/>
      <c r="C44" s="41"/>
      <c r="D44" s="26"/>
      <c r="E44" s="26"/>
      <c r="F44" s="26"/>
      <c r="G44" s="5"/>
      <c r="H44" s="40"/>
      <c r="N44" s="36"/>
      <c r="O44" s="36"/>
      <c r="R44" s="22"/>
      <c r="X44" s="16"/>
      <c r="Y44" s="16"/>
      <c r="Z44" s="12"/>
      <c r="AA44" s="6"/>
      <c r="AB44" s="6"/>
      <c r="AC44" s="6"/>
      <c r="AD44" s="6"/>
      <c r="AE44" s="6"/>
      <c r="AF44" s="10"/>
      <c r="AG44" s="10"/>
    </row>
    <row r="45" spans="1:33" x14ac:dyDescent="0.25">
      <c r="A45" s="5"/>
      <c r="B45" s="22"/>
      <c r="C45" s="41"/>
      <c r="D45" s="26"/>
      <c r="E45" s="26"/>
      <c r="F45" s="26"/>
      <c r="G45" s="5"/>
      <c r="H45" s="40"/>
      <c r="I45" s="18"/>
      <c r="L45" s="18"/>
      <c r="M45" s="36"/>
      <c r="N45" s="18"/>
      <c r="O45" s="18"/>
      <c r="P45" s="18"/>
      <c r="Q45" s="18"/>
      <c r="R45" s="22"/>
      <c r="S45" s="18"/>
      <c r="U45" s="34"/>
      <c r="V45" s="34"/>
      <c r="X45" s="16"/>
      <c r="Y45" s="16"/>
      <c r="Z45" s="12"/>
      <c r="AA45" s="6"/>
      <c r="AB45" s="6"/>
      <c r="AC45" s="6"/>
      <c r="AD45" s="6"/>
      <c r="AE45" s="6"/>
      <c r="AF45" s="10"/>
      <c r="AG45" s="10"/>
    </row>
    <row r="46" spans="1:33" x14ac:dyDescent="0.25">
      <c r="A46" s="5"/>
      <c r="B46" s="22"/>
      <c r="C46" s="41"/>
      <c r="D46" s="26"/>
      <c r="E46" s="26"/>
      <c r="F46" s="26"/>
      <c r="G46" s="5"/>
      <c r="H46" s="36"/>
      <c r="I46" s="18"/>
      <c r="J46" s="18"/>
      <c r="K46" s="18"/>
      <c r="L46" s="18"/>
      <c r="M46" s="36"/>
      <c r="N46" s="18"/>
      <c r="O46" s="18"/>
      <c r="P46" s="36"/>
      <c r="R46" s="39"/>
      <c r="S46" s="18"/>
      <c r="T46" s="18"/>
      <c r="U46" s="34"/>
      <c r="V46" s="34"/>
    </row>
    <row r="47" spans="1:33" x14ac:dyDescent="0.25">
      <c r="A47" s="5"/>
      <c r="B47" s="22"/>
      <c r="C47" s="41"/>
      <c r="D47" s="26"/>
      <c r="E47" s="26"/>
      <c r="F47" s="26"/>
      <c r="G47" s="5"/>
      <c r="H47" s="36"/>
      <c r="R47" s="22"/>
      <c r="U47" s="35"/>
      <c r="V47" s="35"/>
    </row>
    <row r="48" spans="1:33" x14ac:dyDescent="0.25">
      <c r="A48" s="5"/>
      <c r="B48" s="22"/>
      <c r="C48" s="41"/>
      <c r="D48" s="26"/>
      <c r="E48" s="26"/>
      <c r="F48" s="26"/>
      <c r="G48" s="5"/>
      <c r="H48" s="18"/>
      <c r="J48" s="18"/>
      <c r="K48" s="18"/>
      <c r="M48" s="18"/>
      <c r="N48" s="36"/>
      <c r="O48" s="36"/>
      <c r="P48" s="36"/>
      <c r="Q48" s="18"/>
      <c r="R48" s="39"/>
      <c r="S48" s="18"/>
      <c r="T48" s="18"/>
      <c r="W48" s="13"/>
      <c r="X48" s="16"/>
      <c r="Y48" s="16"/>
      <c r="Z48" s="12"/>
      <c r="AA48" s="6"/>
      <c r="AB48" s="6"/>
      <c r="AC48" s="6"/>
      <c r="AD48" s="6"/>
      <c r="AE48" s="6"/>
    </row>
    <row r="49" spans="1:33" x14ac:dyDescent="0.25">
      <c r="A49" s="5"/>
      <c r="B49" s="22"/>
      <c r="C49" s="41"/>
      <c r="D49" s="26"/>
      <c r="E49" s="26"/>
      <c r="F49" s="26"/>
      <c r="G49" s="5"/>
      <c r="H49" s="18"/>
      <c r="I49" s="18"/>
      <c r="J49" s="18"/>
      <c r="K49" s="18"/>
      <c r="M49" s="18"/>
      <c r="N49" s="18"/>
      <c r="O49" s="18"/>
      <c r="P49" s="36"/>
      <c r="Q49" s="18"/>
      <c r="R49" s="39"/>
      <c r="S49" s="18"/>
      <c r="T49" s="18"/>
    </row>
    <row r="50" spans="1:33" x14ac:dyDescent="0.25">
      <c r="A50" s="5"/>
      <c r="B50" s="22"/>
      <c r="C50" s="41"/>
      <c r="D50" s="37"/>
      <c r="E50" s="37"/>
      <c r="F50" s="37"/>
      <c r="G50" s="40"/>
      <c r="N50" s="36"/>
      <c r="O50" s="36"/>
      <c r="R50" s="22"/>
    </row>
    <row r="51" spans="1:33" x14ac:dyDescent="0.25">
      <c r="A51" s="5"/>
      <c r="B51" s="22"/>
      <c r="C51" s="41"/>
      <c r="D51" s="26"/>
      <c r="E51" s="26"/>
      <c r="F51" s="26"/>
      <c r="G51" s="5"/>
      <c r="H51" s="40"/>
      <c r="M51" s="36"/>
      <c r="R51" s="22"/>
      <c r="U51" s="14"/>
      <c r="V51" s="14"/>
    </row>
    <row r="52" spans="1:33" x14ac:dyDescent="0.25">
      <c r="A52" s="5"/>
      <c r="B52" s="22"/>
      <c r="C52" s="41"/>
      <c r="D52" s="26"/>
      <c r="E52" s="26"/>
      <c r="F52" s="26"/>
      <c r="G52" s="5"/>
      <c r="M52" s="36"/>
      <c r="N52" s="36"/>
      <c r="O52" s="36"/>
      <c r="R52" s="22"/>
    </row>
    <row r="53" spans="1:33" x14ac:dyDescent="0.25">
      <c r="A53" s="5"/>
      <c r="B53" s="22"/>
      <c r="C53" s="41"/>
      <c r="D53" s="26"/>
      <c r="E53" s="26"/>
      <c r="F53" s="26"/>
      <c r="G53" s="5"/>
      <c r="R53" s="22"/>
    </row>
    <row r="54" spans="1:33" x14ac:dyDescent="0.25">
      <c r="A54" s="25"/>
      <c r="B54" s="22"/>
      <c r="C54" s="41"/>
      <c r="D54" s="26"/>
      <c r="E54" s="26"/>
      <c r="F54" s="26"/>
      <c r="G54" s="5"/>
      <c r="H54" s="40"/>
      <c r="I54" s="18"/>
      <c r="K54" s="18"/>
      <c r="L54" s="18"/>
      <c r="M54" s="18"/>
      <c r="N54" s="18"/>
      <c r="O54" s="18"/>
      <c r="P54" s="18"/>
      <c r="Q54" s="18"/>
      <c r="R54" s="22"/>
      <c r="S54" s="18"/>
      <c r="U54" s="34"/>
      <c r="V54" s="34"/>
      <c r="W54" s="13"/>
    </row>
    <row r="55" spans="1:33" x14ac:dyDescent="0.25">
      <c r="A55" s="5"/>
      <c r="B55" s="22"/>
      <c r="C55" s="41"/>
      <c r="D55" s="26"/>
      <c r="E55" s="26"/>
      <c r="F55" s="26"/>
      <c r="G55" s="5"/>
      <c r="H55" s="36"/>
      <c r="I55" s="18"/>
      <c r="J55" s="18"/>
      <c r="L55" s="18"/>
      <c r="M55" s="36"/>
      <c r="N55" s="18"/>
      <c r="O55" s="18"/>
      <c r="P55" s="36"/>
      <c r="Q55" s="18"/>
      <c r="R55" s="18"/>
      <c r="S55" s="18"/>
      <c r="T55" s="18"/>
      <c r="U55" s="34"/>
      <c r="V55" s="34"/>
    </row>
    <row r="56" spans="1:33" x14ac:dyDescent="0.25">
      <c r="A56" s="5"/>
      <c r="B56" s="22"/>
      <c r="C56" s="41"/>
      <c r="D56" s="26"/>
      <c r="E56" s="26"/>
      <c r="F56" s="26"/>
      <c r="G56" s="5"/>
      <c r="H56" s="40"/>
      <c r="M56" s="36"/>
    </row>
    <row r="57" spans="1:33" x14ac:dyDescent="0.25">
      <c r="A57" s="5"/>
      <c r="B57" s="22"/>
      <c r="C57" s="41"/>
      <c r="D57" s="26"/>
      <c r="E57" s="26"/>
      <c r="F57" s="26"/>
      <c r="G57" s="5"/>
      <c r="H57" s="40"/>
      <c r="N57" s="36"/>
      <c r="O57" s="36"/>
    </row>
    <row r="58" spans="1:33" x14ac:dyDescent="0.25">
      <c r="A58" s="5"/>
      <c r="B58" s="22"/>
      <c r="C58" s="41"/>
      <c r="D58" s="26"/>
      <c r="E58" s="26"/>
      <c r="F58" s="26"/>
      <c r="G58" s="5"/>
      <c r="H58" s="36"/>
      <c r="I58" s="18"/>
      <c r="L58" s="18"/>
      <c r="M58" s="18"/>
      <c r="N58" s="36"/>
      <c r="O58" s="36"/>
      <c r="P58" s="18"/>
      <c r="Q58" s="18"/>
      <c r="S58" s="18"/>
      <c r="U58" s="34"/>
      <c r="V58" s="34"/>
    </row>
    <row r="59" spans="1:33" x14ac:dyDescent="0.25">
      <c r="A59" s="5"/>
      <c r="B59" s="22"/>
      <c r="C59" s="41"/>
      <c r="D59" s="26"/>
      <c r="E59" s="26"/>
      <c r="F59" s="26"/>
      <c r="G59" s="5"/>
      <c r="M59" s="36"/>
      <c r="N59" s="36"/>
      <c r="O59" s="36"/>
      <c r="W59" s="13"/>
    </row>
    <row r="60" spans="1:33" x14ac:dyDescent="0.25">
      <c r="A60" s="5"/>
      <c r="B60" s="22"/>
      <c r="C60" s="41"/>
      <c r="D60" s="26"/>
      <c r="E60" s="26"/>
      <c r="F60" s="26"/>
      <c r="G60" s="5"/>
      <c r="H60" s="36"/>
      <c r="I60" s="18"/>
      <c r="L60" s="18"/>
      <c r="M60" s="18"/>
      <c r="N60" s="18"/>
      <c r="O60" s="18"/>
      <c r="P60" s="18"/>
      <c r="Q60" s="18"/>
      <c r="S60" s="18"/>
      <c r="U60" s="34"/>
      <c r="V60" s="34"/>
    </row>
    <row r="61" spans="1:33" x14ac:dyDescent="0.25">
      <c r="B61" s="22"/>
      <c r="C61" s="41"/>
      <c r="D61" s="26"/>
      <c r="E61" s="26"/>
      <c r="F61" s="26"/>
      <c r="G61" s="5"/>
      <c r="H61" s="36"/>
      <c r="U61" s="35"/>
      <c r="W61" s="13"/>
      <c r="X61" s="4"/>
      <c r="Y61" s="4"/>
      <c r="Z61" s="17"/>
      <c r="AE61" s="11"/>
      <c r="AF61" s="10"/>
      <c r="AG61" s="10"/>
    </row>
    <row r="62" spans="1:33" x14ac:dyDescent="0.25">
      <c r="A62" s="5"/>
      <c r="B62" s="22"/>
      <c r="C62" s="41"/>
      <c r="D62" s="26"/>
      <c r="E62" s="26"/>
      <c r="F62" s="26"/>
      <c r="G62" s="5"/>
      <c r="M62" s="36"/>
    </row>
    <row r="63" spans="1:33" x14ac:dyDescent="0.25">
      <c r="A63" s="5"/>
      <c r="B63" s="22"/>
      <c r="C63" s="41"/>
      <c r="D63" s="37"/>
      <c r="E63" s="37"/>
      <c r="F63" s="37"/>
      <c r="G63" s="40"/>
      <c r="N63" s="36"/>
      <c r="O63" s="36"/>
      <c r="X63" s="4"/>
      <c r="Y63" s="4"/>
      <c r="Z63" s="17"/>
      <c r="AE63" s="11"/>
      <c r="AF63" s="10"/>
      <c r="AG63" s="10"/>
    </row>
    <row r="64" spans="1:33" x14ac:dyDescent="0.25">
      <c r="A64" s="5"/>
      <c r="B64" s="22"/>
      <c r="C64" s="41"/>
      <c r="D64" s="26"/>
      <c r="E64" s="26"/>
      <c r="F64" s="26"/>
      <c r="G64" s="5"/>
      <c r="H64" s="36"/>
      <c r="M64" s="36"/>
      <c r="N64" s="36"/>
      <c r="O64" s="36"/>
    </row>
  </sheetData>
  <sortState xmlns:xlrd2="http://schemas.microsoft.com/office/spreadsheetml/2017/richdata2" ref="A2:AP64">
    <sortCondition descending="1" ref="C2:C64"/>
    <sortCondition ref="E2:E6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</vt:lpstr>
      <vt:lpstr>L1</vt:lpstr>
      <vt:lpstr>L2</vt:lpstr>
      <vt:lpstr>M1</vt:lpstr>
      <vt:lpstr>M2</vt:lpstr>
      <vt:lpstr>Z1</vt:lpstr>
      <vt:lpstr>Z2</vt:lpstr>
      <vt:lpstr>ZZL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2025-12-27T08:45:59Z</dcterms:modified>
</cp:coreProperties>
</file>